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55" activeTab="0"/>
  </bookViews>
  <sheets>
    <sheet name="Résultats" sheetId="1" r:id="rId1"/>
    <sheet name="Paramètres des autres motos" sheetId="2" r:id="rId2"/>
    <sheet name="Calcul des vitesses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<sst xmlns="http://schemas.openxmlformats.org/spreadsheetml/2006/main" count="45" uniqueCount="41">
  <si>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Kit Chaîne</t>
  </si>
  <si>
    <t>X</t>
  </si>
  <si>
    <t>/</t>
  </si>
  <si>
    <t>R</t>
  </si>
  <si>
    <t>Circonférence (cm) :</t>
  </si>
  <si>
    <t>Démultiplication</t>
  </si>
  <si>
    <t>Rapport</t>
  </si>
  <si>
    <t>Vitesse Max</t>
  </si>
  <si>
    <t>Feuille de Calcul de vitesse théorique</t>
  </si>
  <si>
    <t>Inspiré d'un programme de Guillaume Lacroix</t>
  </si>
  <si>
    <t>Yam2stroke.fr</t>
  </si>
  <si>
    <t>Régime maxi de votre moto :</t>
  </si>
  <si>
    <t>Pneu arrière</t>
  </si>
  <si>
    <t>Rapport  de réd. primaire :</t>
  </si>
  <si>
    <t>tr/min</t>
  </si>
  <si>
    <t xml:space="preserve">Pignon </t>
  </si>
  <si>
    <t>Couronne</t>
  </si>
  <si>
    <t>Largeur</t>
  </si>
  <si>
    <t>Hauteur</t>
  </si>
  <si>
    <t>Diamètre</t>
  </si>
  <si>
    <t>Primaire</t>
  </si>
  <si>
    <t>Varadero 125</t>
  </si>
  <si>
    <t>RS 125 &lt; 98</t>
  </si>
  <si>
    <t>Moto</t>
  </si>
  <si>
    <t>Rapport de boîte</t>
  </si>
  <si>
    <t>Par Maxime Bouffe alias happyfarmer.</t>
  </si>
  <si>
    <t>Rapport de transmission :</t>
  </si>
  <si>
    <t>correspond à la ligne</t>
  </si>
  <si>
    <t>RS 125 &gt; 98</t>
  </si>
  <si>
    <t>TZR 125 &gt; 89</t>
  </si>
  <si>
    <t>TZR 125 de 87 à 89</t>
  </si>
  <si>
    <t>TDR 125</t>
  </si>
  <si>
    <t>DT 125 X</t>
  </si>
  <si>
    <t>DT 200 de 89</t>
  </si>
  <si>
    <t>DT 125 de 88</t>
  </si>
  <si>
    <t>DT 125 &gt; 88</t>
  </si>
  <si>
    <t>TW 125 type I</t>
  </si>
  <si>
    <t>TW 125 type II</t>
  </si>
  <si>
    <t>Régime maxi</t>
  </si>
  <si>
    <t>Note : Ce graphique est bien entendu théorique. En réalité, rares sont les moteurs qui prennent tous leurs tours sur le dernier rapport.</t>
  </si>
  <si>
    <t>Si votre moto n'est pas proposée ou si elle est modifiée, vous pouvez ajouter une ligne à la base de données ou forcer un paramètre en remplissant la case grisée correspondante.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</si>
</sst>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[$-40C]dddd\ d\ mmmm\ yyyy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color indexed="22"/>
      <name val="Calibri"/>
      <family val="2"/>
    </font>
    <font>
      <b/>
      <sz val="12"/>
      <color indexed="6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0" fillId="4" borderId="3" applyNumberFormat="0" applyFont="0" applyAlignment="0" applyProtection="0"/>
    <xf numFmtId="0" fontId="5" fillId="3" borderId="1" applyNumberFormat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1" fillId="2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7" fillId="9" borderId="23" xfId="0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" fillId="0" borderId="0" xfId="45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0" fontId="21" fillId="0" borderId="25" xfId="0" applyFont="1" applyBorder="1" applyAlignment="1" applyProtection="1">
      <alignment horizontal="center"/>
      <protection/>
    </xf>
    <xf numFmtId="0" fontId="22" fillId="0" borderId="25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23" fillId="0" borderId="25" xfId="0" applyFont="1" applyBorder="1" applyAlignment="1" applyProtection="1">
      <alignment horizontal="right"/>
      <protection/>
    </xf>
    <xf numFmtId="0" fontId="23" fillId="0" borderId="27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17" fillId="0" borderId="45" xfId="0" applyFont="1" applyFill="1" applyBorder="1" applyAlignment="1" applyProtection="1">
      <alignment horizontal="center"/>
      <protection/>
    </xf>
    <xf numFmtId="0" fontId="0" fillId="0" borderId="46" xfId="0" applyFill="1" applyBorder="1" applyAlignment="1" applyProtection="1">
      <alignment horizontal="center"/>
      <protection/>
    </xf>
    <xf numFmtId="0" fontId="24" fillId="0" borderId="46" xfId="0" applyFont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164" fontId="0" fillId="0" borderId="29" xfId="0" applyNumberFormat="1" applyFill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right"/>
      <protection/>
    </xf>
    <xf numFmtId="0" fontId="24" fillId="0" borderId="28" xfId="0" applyFont="1" applyBorder="1" applyAlignment="1" applyProtection="1">
      <alignment horizontal="center"/>
      <protection/>
    </xf>
    <xf numFmtId="0" fontId="17" fillId="0" borderId="24" xfId="0" applyFont="1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0" fontId="17" fillId="0" borderId="49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24" fillId="0" borderId="47" xfId="0" applyFont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0" fillId="0" borderId="29" xfId="0" applyFill="1" applyBorder="1" applyAlignment="1" applyProtection="1">
      <alignment horizontal="left"/>
      <protection/>
    </xf>
    <xf numFmtId="0" fontId="24" fillId="0" borderId="50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51" xfId="0" applyFill="1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17" fillId="0" borderId="28" xfId="0" applyFont="1" applyBorder="1" applyAlignment="1" applyProtection="1">
      <alignment horizontal="center"/>
      <protection/>
    </xf>
    <xf numFmtId="1" fontId="0" fillId="0" borderId="28" xfId="0" applyNumberFormat="1" applyBorder="1" applyAlignment="1" applyProtection="1">
      <alignment horizontal="center"/>
      <protection/>
    </xf>
    <xf numFmtId="166" fontId="17" fillId="0" borderId="28" xfId="0" applyNumberFormat="1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7875"/>
          <c:w val="0.89075"/>
          <c:h val="0.916"/>
        </c:manualLayout>
      </c:layout>
      <c:lineChart>
        <c:grouping val="standard"/>
        <c:varyColors val="0"/>
        <c:ser>
          <c:idx val="0"/>
          <c:order val="0"/>
          <c:tx>
            <c:v>1ère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'Calcul des vitesses'!$A$2:$A$48</c:f>
              <c:numCache>
                <c:ptCount val="47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  <c:pt idx="15">
                  <c:v>4750</c:v>
                </c:pt>
                <c:pt idx="16">
                  <c:v>5000</c:v>
                </c:pt>
                <c:pt idx="17">
                  <c:v>5250</c:v>
                </c:pt>
                <c:pt idx="18">
                  <c:v>5500</c:v>
                </c:pt>
                <c:pt idx="19">
                  <c:v>5750</c:v>
                </c:pt>
                <c:pt idx="20">
                  <c:v>6000</c:v>
                </c:pt>
                <c:pt idx="21">
                  <c:v>6250</c:v>
                </c:pt>
                <c:pt idx="22">
                  <c:v>6500</c:v>
                </c:pt>
                <c:pt idx="23">
                  <c:v>6750</c:v>
                </c:pt>
                <c:pt idx="24">
                  <c:v>7000</c:v>
                </c:pt>
                <c:pt idx="25">
                  <c:v>7250</c:v>
                </c:pt>
                <c:pt idx="26">
                  <c:v>7500</c:v>
                </c:pt>
                <c:pt idx="27">
                  <c:v>7750</c:v>
                </c:pt>
                <c:pt idx="28">
                  <c:v>8000</c:v>
                </c:pt>
                <c:pt idx="29">
                  <c:v>8250</c:v>
                </c:pt>
                <c:pt idx="30">
                  <c:v>8500</c:v>
                </c:pt>
                <c:pt idx="31">
                  <c:v>8750</c:v>
                </c:pt>
                <c:pt idx="32">
                  <c:v>9000</c:v>
                </c:pt>
                <c:pt idx="33">
                  <c:v>9250</c:v>
                </c:pt>
                <c:pt idx="34">
                  <c:v>9500</c:v>
                </c:pt>
                <c:pt idx="35">
                  <c:v>9750</c:v>
                </c:pt>
                <c:pt idx="36">
                  <c:v>10000</c:v>
                </c:pt>
                <c:pt idx="37">
                  <c:v>10250</c:v>
                </c:pt>
                <c:pt idx="38">
                  <c:v>10500</c:v>
                </c:pt>
                <c:pt idx="39">
                  <c:v>10750</c:v>
                </c:pt>
                <c:pt idx="40">
                  <c:v>11000</c:v>
                </c:pt>
                <c:pt idx="41">
                  <c:v>11250</c:v>
                </c:pt>
                <c:pt idx="42">
                  <c:v>11500</c:v>
                </c:pt>
                <c:pt idx="43">
                  <c:v>11750</c:v>
                </c:pt>
                <c:pt idx="44">
                  <c:v>12000</c:v>
                </c:pt>
                <c:pt idx="45">
                  <c:v>12250</c:v>
                </c:pt>
                <c:pt idx="46">
                  <c:v>12500</c:v>
                </c:pt>
              </c:numCache>
            </c:numRef>
          </c:cat>
          <c:val>
            <c:numRef>
              <c:f>'Calcul des vitesses'!$B$2:$B$48</c:f>
              <c:numCache>
                <c:ptCount val="47"/>
                <c:pt idx="0">
                  <c:v>3.664726902602008</c:v>
                </c:pt>
                <c:pt idx="1">
                  <c:v>4.58090862825251</c:v>
                </c:pt>
                <c:pt idx="2">
                  <c:v>5.497090353903013</c:v>
                </c:pt>
                <c:pt idx="3">
                  <c:v>6.413272079553513</c:v>
                </c:pt>
                <c:pt idx="4">
                  <c:v>7.329453805204016</c:v>
                </c:pt>
                <c:pt idx="5">
                  <c:v>8.245635530854518</c:v>
                </c:pt>
                <c:pt idx="6">
                  <c:v>9.16181725650502</c:v>
                </c:pt>
                <c:pt idx="7">
                  <c:v>10.077998982155522</c:v>
                </c:pt>
                <c:pt idx="8">
                  <c:v>10.994180707806025</c:v>
                </c:pt>
                <c:pt idx="9">
                  <c:v>11.910362433456525</c:v>
                </c:pt>
                <c:pt idx="10">
                  <c:v>12.826544159107026</c:v>
                </c:pt>
                <c:pt idx="11">
                  <c:v>13.742725884757531</c:v>
                </c:pt>
                <c:pt idx="12">
                  <c:v>14.658907610408033</c:v>
                </c:pt>
                <c:pt idx="13">
                  <c:v>15.575089336058538</c:v>
                </c:pt>
                <c:pt idx="14">
                  <c:v>16.491271061709035</c:v>
                </c:pt>
                <c:pt idx="15">
                  <c:v>17.40745278735954</c:v>
                </c:pt>
                <c:pt idx="16">
                  <c:v>18.32363451301004</c:v>
                </c:pt>
                <c:pt idx="17">
                  <c:v>19.23981623866054</c:v>
                </c:pt>
                <c:pt idx="18">
                  <c:v>20.155997964311045</c:v>
                </c:pt>
                <c:pt idx="19">
                  <c:v>21.072179689961548</c:v>
                </c:pt>
                <c:pt idx="20">
                  <c:v>21.98836141561205</c:v>
                </c:pt>
                <c:pt idx="21">
                  <c:v>22.904543141262554</c:v>
                </c:pt>
                <c:pt idx="22">
                  <c:v>23.82072486691305</c:v>
                </c:pt>
                <c:pt idx="23">
                  <c:v>24.736906592563557</c:v>
                </c:pt>
                <c:pt idx="24">
                  <c:v>25.653088318214053</c:v>
                </c:pt>
                <c:pt idx="25">
                  <c:v>26.569270043864563</c:v>
                </c:pt>
                <c:pt idx="26">
                  <c:v>27.485451769515063</c:v>
                </c:pt>
                <c:pt idx="27">
                  <c:v>28.401633495165562</c:v>
                </c:pt>
                <c:pt idx="28">
                  <c:v>29.317815220816065</c:v>
                </c:pt>
                <c:pt idx="29">
                  <c:v>30.23399694646657</c:v>
                </c:pt>
                <c:pt idx="30">
                  <c:v>31.150178672117075</c:v>
                </c:pt>
                <c:pt idx="31">
                  <c:v>32.066360397767575</c:v>
                </c:pt>
                <c:pt idx="32">
                  <c:v>32.98254212341807</c:v>
                </c:pt>
                <c:pt idx="33">
                  <c:v>33.898723849068574</c:v>
                </c:pt>
                <c:pt idx="34">
                  <c:v>34.81490557471908</c:v>
                </c:pt>
                <c:pt idx="35">
                  <c:v>35.73108730036958</c:v>
                </c:pt>
                <c:pt idx="36">
                  <c:v>36.64726902602008</c:v>
                </c:pt>
                <c:pt idx="37">
                  <c:v>36.64726902602008</c:v>
                </c:pt>
                <c:pt idx="38">
                  <c:v>36.64726902602008</c:v>
                </c:pt>
                <c:pt idx="39">
                  <c:v>36.64726902602008</c:v>
                </c:pt>
                <c:pt idx="40">
                  <c:v>36.64726902602008</c:v>
                </c:pt>
                <c:pt idx="41">
                  <c:v>36.64726902602008</c:v>
                </c:pt>
                <c:pt idx="42">
                  <c:v>36.64726902602008</c:v>
                </c:pt>
                <c:pt idx="43">
                  <c:v>36.64726902602008</c:v>
                </c:pt>
                <c:pt idx="44">
                  <c:v>36.64726902602008</c:v>
                </c:pt>
                <c:pt idx="45">
                  <c:v>36.64726902602008</c:v>
                </c:pt>
                <c:pt idx="46">
                  <c:v>36.64726902602008</c:v>
                </c:pt>
              </c:numCache>
            </c:numRef>
          </c:val>
          <c:smooth val="0"/>
        </c:ser>
        <c:ser>
          <c:idx val="1"/>
          <c:order val="1"/>
          <c:tx>
            <c:v>2nde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'Calcul des vitesses'!$A$2:$A$48</c:f>
              <c:numCache>
                <c:ptCount val="47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  <c:pt idx="15">
                  <c:v>4750</c:v>
                </c:pt>
                <c:pt idx="16">
                  <c:v>5000</c:v>
                </c:pt>
                <c:pt idx="17">
                  <c:v>5250</c:v>
                </c:pt>
                <c:pt idx="18">
                  <c:v>5500</c:v>
                </c:pt>
                <c:pt idx="19">
                  <c:v>5750</c:v>
                </c:pt>
                <c:pt idx="20">
                  <c:v>6000</c:v>
                </c:pt>
                <c:pt idx="21">
                  <c:v>6250</c:v>
                </c:pt>
                <c:pt idx="22">
                  <c:v>6500</c:v>
                </c:pt>
                <c:pt idx="23">
                  <c:v>6750</c:v>
                </c:pt>
                <c:pt idx="24">
                  <c:v>7000</c:v>
                </c:pt>
                <c:pt idx="25">
                  <c:v>7250</c:v>
                </c:pt>
                <c:pt idx="26">
                  <c:v>7500</c:v>
                </c:pt>
                <c:pt idx="27">
                  <c:v>7750</c:v>
                </c:pt>
                <c:pt idx="28">
                  <c:v>8000</c:v>
                </c:pt>
                <c:pt idx="29">
                  <c:v>8250</c:v>
                </c:pt>
                <c:pt idx="30">
                  <c:v>8500</c:v>
                </c:pt>
                <c:pt idx="31">
                  <c:v>8750</c:v>
                </c:pt>
                <c:pt idx="32">
                  <c:v>9000</c:v>
                </c:pt>
                <c:pt idx="33">
                  <c:v>9250</c:v>
                </c:pt>
                <c:pt idx="34">
                  <c:v>9500</c:v>
                </c:pt>
                <c:pt idx="35">
                  <c:v>9750</c:v>
                </c:pt>
                <c:pt idx="36">
                  <c:v>10000</c:v>
                </c:pt>
                <c:pt idx="37">
                  <c:v>10250</c:v>
                </c:pt>
                <c:pt idx="38">
                  <c:v>10500</c:v>
                </c:pt>
                <c:pt idx="39">
                  <c:v>10750</c:v>
                </c:pt>
                <c:pt idx="40">
                  <c:v>11000</c:v>
                </c:pt>
                <c:pt idx="41">
                  <c:v>11250</c:v>
                </c:pt>
                <c:pt idx="42">
                  <c:v>11500</c:v>
                </c:pt>
                <c:pt idx="43">
                  <c:v>11750</c:v>
                </c:pt>
                <c:pt idx="44">
                  <c:v>12000</c:v>
                </c:pt>
                <c:pt idx="45">
                  <c:v>12250</c:v>
                </c:pt>
                <c:pt idx="46">
                  <c:v>12500</c:v>
                </c:pt>
              </c:numCache>
            </c:numRef>
          </c:cat>
          <c:val>
            <c:numRef>
              <c:f>'Calcul des vitesses'!$C$2:$C$48</c:f>
              <c:numCache>
                <c:ptCount val="47"/>
                <c:pt idx="0">
                  <c:v>5.537158034704794</c:v>
                </c:pt>
                <c:pt idx="1">
                  <c:v>6.921447543380992</c:v>
                </c:pt>
                <c:pt idx="2">
                  <c:v>8.305737052057193</c:v>
                </c:pt>
                <c:pt idx="3">
                  <c:v>9.690026560733388</c:v>
                </c:pt>
                <c:pt idx="4">
                  <c:v>11.074316069409589</c:v>
                </c:pt>
                <c:pt idx="5">
                  <c:v>12.458605578085784</c:v>
                </c:pt>
                <c:pt idx="6">
                  <c:v>13.842895086761985</c:v>
                </c:pt>
                <c:pt idx="7">
                  <c:v>15.227184595438183</c:v>
                </c:pt>
                <c:pt idx="8">
                  <c:v>16.611474104114386</c:v>
                </c:pt>
                <c:pt idx="9">
                  <c:v>17.995763612790583</c:v>
                </c:pt>
                <c:pt idx="10">
                  <c:v>19.380053121466776</c:v>
                </c:pt>
                <c:pt idx="11">
                  <c:v>20.76434263014298</c:v>
                </c:pt>
                <c:pt idx="12">
                  <c:v>22.148632138819178</c:v>
                </c:pt>
                <c:pt idx="13">
                  <c:v>23.53292164749538</c:v>
                </c:pt>
                <c:pt idx="14">
                  <c:v>24.917211156171568</c:v>
                </c:pt>
                <c:pt idx="15">
                  <c:v>26.301500664847772</c:v>
                </c:pt>
                <c:pt idx="16">
                  <c:v>27.68579017352397</c:v>
                </c:pt>
                <c:pt idx="17">
                  <c:v>29.070079682200173</c:v>
                </c:pt>
                <c:pt idx="18">
                  <c:v>30.454369190876367</c:v>
                </c:pt>
                <c:pt idx="19">
                  <c:v>31.838658699552568</c:v>
                </c:pt>
                <c:pt idx="20">
                  <c:v>33.22294820822877</c:v>
                </c:pt>
                <c:pt idx="21">
                  <c:v>34.60723771690497</c:v>
                </c:pt>
                <c:pt idx="22">
                  <c:v>35.991527225581166</c:v>
                </c:pt>
                <c:pt idx="23">
                  <c:v>37.37581673425737</c:v>
                </c:pt>
                <c:pt idx="24">
                  <c:v>38.76010624293355</c:v>
                </c:pt>
                <c:pt idx="25">
                  <c:v>40.14439575160976</c:v>
                </c:pt>
                <c:pt idx="26">
                  <c:v>41.52868526028596</c:v>
                </c:pt>
                <c:pt idx="27">
                  <c:v>42.91297476896216</c:v>
                </c:pt>
                <c:pt idx="28">
                  <c:v>44.297264277638355</c:v>
                </c:pt>
                <c:pt idx="29">
                  <c:v>45.68155378631456</c:v>
                </c:pt>
                <c:pt idx="30">
                  <c:v>47.06584329499076</c:v>
                </c:pt>
                <c:pt idx="31">
                  <c:v>48.45013280366695</c:v>
                </c:pt>
                <c:pt idx="32">
                  <c:v>49.834422312343136</c:v>
                </c:pt>
                <c:pt idx="33">
                  <c:v>51.21871182101934</c:v>
                </c:pt>
                <c:pt idx="34">
                  <c:v>52.603001329695545</c:v>
                </c:pt>
                <c:pt idx="35">
                  <c:v>53.98729083837175</c:v>
                </c:pt>
                <c:pt idx="36">
                  <c:v>55.37158034704794</c:v>
                </c:pt>
                <c:pt idx="37">
                  <c:v>55.37158034704794</c:v>
                </c:pt>
                <c:pt idx="38">
                  <c:v>55.37158034704794</c:v>
                </c:pt>
                <c:pt idx="39">
                  <c:v>55.37158034704794</c:v>
                </c:pt>
                <c:pt idx="40">
                  <c:v>55.37158034704794</c:v>
                </c:pt>
                <c:pt idx="41">
                  <c:v>55.37158034704794</c:v>
                </c:pt>
                <c:pt idx="42">
                  <c:v>55.37158034704794</c:v>
                </c:pt>
                <c:pt idx="43">
                  <c:v>55.37158034704794</c:v>
                </c:pt>
                <c:pt idx="44">
                  <c:v>55.37158034704794</c:v>
                </c:pt>
                <c:pt idx="45">
                  <c:v>55.37158034704794</c:v>
                </c:pt>
                <c:pt idx="46">
                  <c:v>55.37158034704794</c:v>
                </c:pt>
              </c:numCache>
            </c:numRef>
          </c:val>
          <c:smooth val="0"/>
        </c:ser>
        <c:ser>
          <c:idx val="2"/>
          <c:order val="2"/>
          <c:tx>
            <c:v>3ième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'Calcul des vitesses'!$A$2:$A$48</c:f>
              <c:numCache>
                <c:ptCount val="47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  <c:pt idx="15">
                  <c:v>4750</c:v>
                </c:pt>
                <c:pt idx="16">
                  <c:v>5000</c:v>
                </c:pt>
                <c:pt idx="17">
                  <c:v>5250</c:v>
                </c:pt>
                <c:pt idx="18">
                  <c:v>5500</c:v>
                </c:pt>
                <c:pt idx="19">
                  <c:v>5750</c:v>
                </c:pt>
                <c:pt idx="20">
                  <c:v>6000</c:v>
                </c:pt>
                <c:pt idx="21">
                  <c:v>6250</c:v>
                </c:pt>
                <c:pt idx="22">
                  <c:v>6500</c:v>
                </c:pt>
                <c:pt idx="23">
                  <c:v>6750</c:v>
                </c:pt>
                <c:pt idx="24">
                  <c:v>7000</c:v>
                </c:pt>
                <c:pt idx="25">
                  <c:v>7250</c:v>
                </c:pt>
                <c:pt idx="26">
                  <c:v>7500</c:v>
                </c:pt>
                <c:pt idx="27">
                  <c:v>7750</c:v>
                </c:pt>
                <c:pt idx="28">
                  <c:v>8000</c:v>
                </c:pt>
                <c:pt idx="29">
                  <c:v>8250</c:v>
                </c:pt>
                <c:pt idx="30">
                  <c:v>8500</c:v>
                </c:pt>
                <c:pt idx="31">
                  <c:v>8750</c:v>
                </c:pt>
                <c:pt idx="32">
                  <c:v>9000</c:v>
                </c:pt>
                <c:pt idx="33">
                  <c:v>9250</c:v>
                </c:pt>
                <c:pt idx="34">
                  <c:v>9500</c:v>
                </c:pt>
                <c:pt idx="35">
                  <c:v>9750</c:v>
                </c:pt>
                <c:pt idx="36">
                  <c:v>10000</c:v>
                </c:pt>
                <c:pt idx="37">
                  <c:v>10250</c:v>
                </c:pt>
                <c:pt idx="38">
                  <c:v>10500</c:v>
                </c:pt>
                <c:pt idx="39">
                  <c:v>10750</c:v>
                </c:pt>
                <c:pt idx="40">
                  <c:v>11000</c:v>
                </c:pt>
                <c:pt idx="41">
                  <c:v>11250</c:v>
                </c:pt>
                <c:pt idx="42">
                  <c:v>11500</c:v>
                </c:pt>
                <c:pt idx="43">
                  <c:v>11750</c:v>
                </c:pt>
                <c:pt idx="44">
                  <c:v>12000</c:v>
                </c:pt>
                <c:pt idx="45">
                  <c:v>12250</c:v>
                </c:pt>
                <c:pt idx="46">
                  <c:v>12500</c:v>
                </c:pt>
              </c:numCache>
            </c:numRef>
          </c:cat>
          <c:val>
            <c:numRef>
              <c:f>'Calcul des vitesses'!$D$2:$D$48</c:f>
              <c:numCache>
                <c:ptCount val="47"/>
                <c:pt idx="0">
                  <c:v>7.352812546084625</c:v>
                </c:pt>
                <c:pt idx="1">
                  <c:v>9.19101568260578</c:v>
                </c:pt>
                <c:pt idx="2">
                  <c:v>11.029218819126939</c:v>
                </c:pt>
                <c:pt idx="3">
                  <c:v>12.867421955648092</c:v>
                </c:pt>
                <c:pt idx="4">
                  <c:v>14.70562509216925</c:v>
                </c:pt>
                <c:pt idx="5">
                  <c:v>16.543828228690405</c:v>
                </c:pt>
                <c:pt idx="6">
                  <c:v>18.38203136521156</c:v>
                </c:pt>
                <c:pt idx="7">
                  <c:v>20.22023450173272</c:v>
                </c:pt>
                <c:pt idx="8">
                  <c:v>22.058437638253878</c:v>
                </c:pt>
                <c:pt idx="9">
                  <c:v>23.89664077477503</c:v>
                </c:pt>
                <c:pt idx="10">
                  <c:v>25.734843911296185</c:v>
                </c:pt>
                <c:pt idx="11">
                  <c:v>27.573047047817344</c:v>
                </c:pt>
                <c:pt idx="12">
                  <c:v>29.4112501843385</c:v>
                </c:pt>
                <c:pt idx="13">
                  <c:v>31.24945332085966</c:v>
                </c:pt>
                <c:pt idx="14">
                  <c:v>33.08765645738081</c:v>
                </c:pt>
                <c:pt idx="15">
                  <c:v>34.92585959390197</c:v>
                </c:pt>
                <c:pt idx="16">
                  <c:v>36.76406273042312</c:v>
                </c:pt>
                <c:pt idx="17">
                  <c:v>38.60226586694428</c:v>
                </c:pt>
                <c:pt idx="18">
                  <c:v>40.44046900346544</c:v>
                </c:pt>
                <c:pt idx="19">
                  <c:v>42.2786721399866</c:v>
                </c:pt>
                <c:pt idx="20">
                  <c:v>44.116875276507756</c:v>
                </c:pt>
                <c:pt idx="21">
                  <c:v>45.9550784130289</c:v>
                </c:pt>
                <c:pt idx="22">
                  <c:v>47.79328154955006</c:v>
                </c:pt>
                <c:pt idx="23">
                  <c:v>49.63148468607122</c:v>
                </c:pt>
                <c:pt idx="24">
                  <c:v>51.46968782259237</c:v>
                </c:pt>
                <c:pt idx="25">
                  <c:v>53.307890959113536</c:v>
                </c:pt>
                <c:pt idx="26">
                  <c:v>55.14609409563469</c:v>
                </c:pt>
                <c:pt idx="27">
                  <c:v>56.984297232155846</c:v>
                </c:pt>
                <c:pt idx="28">
                  <c:v>58.822500368677</c:v>
                </c:pt>
                <c:pt idx="29">
                  <c:v>60.66070350519816</c:v>
                </c:pt>
                <c:pt idx="30">
                  <c:v>62.49890664171932</c:v>
                </c:pt>
                <c:pt idx="31">
                  <c:v>64.33710977824047</c:v>
                </c:pt>
                <c:pt idx="32">
                  <c:v>66.17531291476162</c:v>
                </c:pt>
                <c:pt idx="33">
                  <c:v>68.01351605128276</c:v>
                </c:pt>
                <c:pt idx="34">
                  <c:v>69.85171918780394</c:v>
                </c:pt>
                <c:pt idx="35">
                  <c:v>71.68992232432508</c:v>
                </c:pt>
                <c:pt idx="36">
                  <c:v>73.52812546084624</c:v>
                </c:pt>
                <c:pt idx="37">
                  <c:v>73.52812546084624</c:v>
                </c:pt>
                <c:pt idx="38">
                  <c:v>73.52812546084624</c:v>
                </c:pt>
                <c:pt idx="39">
                  <c:v>73.52812546084624</c:v>
                </c:pt>
                <c:pt idx="40">
                  <c:v>73.52812546084624</c:v>
                </c:pt>
                <c:pt idx="41">
                  <c:v>73.52812546084624</c:v>
                </c:pt>
                <c:pt idx="42">
                  <c:v>73.52812546084624</c:v>
                </c:pt>
                <c:pt idx="43">
                  <c:v>73.52812546084624</c:v>
                </c:pt>
                <c:pt idx="44">
                  <c:v>73.52812546084624</c:v>
                </c:pt>
                <c:pt idx="45">
                  <c:v>73.52812546084624</c:v>
                </c:pt>
                <c:pt idx="46">
                  <c:v>73.52812546084624</c:v>
                </c:pt>
              </c:numCache>
            </c:numRef>
          </c:val>
          <c:smooth val="0"/>
        </c:ser>
        <c:ser>
          <c:idx val="3"/>
          <c:order val="3"/>
          <c:tx>
            <c:v>4ième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'Calcul des vitesses'!$A$2:$A$48</c:f>
              <c:numCache>
                <c:ptCount val="47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  <c:pt idx="15">
                  <c:v>4750</c:v>
                </c:pt>
                <c:pt idx="16">
                  <c:v>5000</c:v>
                </c:pt>
                <c:pt idx="17">
                  <c:v>5250</c:v>
                </c:pt>
                <c:pt idx="18">
                  <c:v>5500</c:v>
                </c:pt>
                <c:pt idx="19">
                  <c:v>5750</c:v>
                </c:pt>
                <c:pt idx="20">
                  <c:v>6000</c:v>
                </c:pt>
                <c:pt idx="21">
                  <c:v>6250</c:v>
                </c:pt>
                <c:pt idx="22">
                  <c:v>6500</c:v>
                </c:pt>
                <c:pt idx="23">
                  <c:v>6750</c:v>
                </c:pt>
                <c:pt idx="24">
                  <c:v>7000</c:v>
                </c:pt>
                <c:pt idx="25">
                  <c:v>7250</c:v>
                </c:pt>
                <c:pt idx="26">
                  <c:v>7500</c:v>
                </c:pt>
                <c:pt idx="27">
                  <c:v>7750</c:v>
                </c:pt>
                <c:pt idx="28">
                  <c:v>8000</c:v>
                </c:pt>
                <c:pt idx="29">
                  <c:v>8250</c:v>
                </c:pt>
                <c:pt idx="30">
                  <c:v>8500</c:v>
                </c:pt>
                <c:pt idx="31">
                  <c:v>8750</c:v>
                </c:pt>
                <c:pt idx="32">
                  <c:v>9000</c:v>
                </c:pt>
                <c:pt idx="33">
                  <c:v>9250</c:v>
                </c:pt>
                <c:pt idx="34">
                  <c:v>9500</c:v>
                </c:pt>
                <c:pt idx="35">
                  <c:v>9750</c:v>
                </c:pt>
                <c:pt idx="36">
                  <c:v>10000</c:v>
                </c:pt>
                <c:pt idx="37">
                  <c:v>10250</c:v>
                </c:pt>
                <c:pt idx="38">
                  <c:v>10500</c:v>
                </c:pt>
                <c:pt idx="39">
                  <c:v>10750</c:v>
                </c:pt>
                <c:pt idx="40">
                  <c:v>11000</c:v>
                </c:pt>
                <c:pt idx="41">
                  <c:v>11250</c:v>
                </c:pt>
                <c:pt idx="42">
                  <c:v>11500</c:v>
                </c:pt>
                <c:pt idx="43">
                  <c:v>11750</c:v>
                </c:pt>
                <c:pt idx="44">
                  <c:v>12000</c:v>
                </c:pt>
                <c:pt idx="45">
                  <c:v>12250</c:v>
                </c:pt>
                <c:pt idx="46">
                  <c:v>12500</c:v>
                </c:pt>
              </c:numCache>
            </c:numRef>
          </c:cat>
          <c:val>
            <c:numRef>
              <c:f>'Calcul des vitesses'!$E$2:$E$48</c:f>
              <c:numCache>
                <c:ptCount val="47"/>
                <c:pt idx="0">
                  <c:v>9.083264492625975</c:v>
                </c:pt>
                <c:pt idx="1">
                  <c:v>11.354080615782468</c:v>
                </c:pt>
                <c:pt idx="2">
                  <c:v>13.624896738938961</c:v>
                </c:pt>
                <c:pt idx="3">
                  <c:v>15.895712862095456</c:v>
                </c:pt>
                <c:pt idx="4">
                  <c:v>18.16652898525195</c:v>
                </c:pt>
                <c:pt idx="5">
                  <c:v>20.43734510840844</c:v>
                </c:pt>
                <c:pt idx="6">
                  <c:v>22.708161231564937</c:v>
                </c:pt>
                <c:pt idx="7">
                  <c:v>24.978977354721426</c:v>
                </c:pt>
                <c:pt idx="8">
                  <c:v>27.249793477877922</c:v>
                </c:pt>
                <c:pt idx="9">
                  <c:v>29.520609601034415</c:v>
                </c:pt>
                <c:pt idx="10">
                  <c:v>31.791425724190912</c:v>
                </c:pt>
                <c:pt idx="11">
                  <c:v>34.062241847347416</c:v>
                </c:pt>
                <c:pt idx="12">
                  <c:v>36.3330579705039</c:v>
                </c:pt>
                <c:pt idx="13">
                  <c:v>38.6038740936604</c:v>
                </c:pt>
                <c:pt idx="14">
                  <c:v>40.87469021681688</c:v>
                </c:pt>
                <c:pt idx="15">
                  <c:v>43.14550633997339</c:v>
                </c:pt>
                <c:pt idx="16">
                  <c:v>45.41632246312987</c:v>
                </c:pt>
                <c:pt idx="17">
                  <c:v>47.68713858628637</c:v>
                </c:pt>
                <c:pt idx="18">
                  <c:v>49.95795470944285</c:v>
                </c:pt>
                <c:pt idx="19">
                  <c:v>52.22877083259935</c:v>
                </c:pt>
                <c:pt idx="20">
                  <c:v>54.499586955755845</c:v>
                </c:pt>
                <c:pt idx="21">
                  <c:v>56.770403078912345</c:v>
                </c:pt>
                <c:pt idx="22">
                  <c:v>59.04121920206883</c:v>
                </c:pt>
                <c:pt idx="23">
                  <c:v>61.31203532522534</c:v>
                </c:pt>
                <c:pt idx="24">
                  <c:v>63.582851448381824</c:v>
                </c:pt>
                <c:pt idx="25">
                  <c:v>65.85366757153832</c:v>
                </c:pt>
                <c:pt idx="26">
                  <c:v>68.12448369469483</c:v>
                </c:pt>
                <c:pt idx="27">
                  <c:v>70.3952998178513</c:v>
                </c:pt>
                <c:pt idx="28">
                  <c:v>72.6661159410078</c:v>
                </c:pt>
                <c:pt idx="29">
                  <c:v>74.9369320641643</c:v>
                </c:pt>
                <c:pt idx="30">
                  <c:v>77.2077481873208</c:v>
                </c:pt>
                <c:pt idx="31">
                  <c:v>79.47856431047728</c:v>
                </c:pt>
                <c:pt idx="32">
                  <c:v>81.74938043363376</c:v>
                </c:pt>
                <c:pt idx="33">
                  <c:v>84.02019655679027</c:v>
                </c:pt>
                <c:pt idx="34">
                  <c:v>86.29101267994677</c:v>
                </c:pt>
                <c:pt idx="35">
                  <c:v>88.56182880310327</c:v>
                </c:pt>
                <c:pt idx="36">
                  <c:v>90.83264492625975</c:v>
                </c:pt>
                <c:pt idx="37">
                  <c:v>90.83264492625975</c:v>
                </c:pt>
                <c:pt idx="38">
                  <c:v>90.83264492625975</c:v>
                </c:pt>
                <c:pt idx="39">
                  <c:v>90.83264492625975</c:v>
                </c:pt>
                <c:pt idx="40">
                  <c:v>90.83264492625975</c:v>
                </c:pt>
                <c:pt idx="41">
                  <c:v>90.83264492625975</c:v>
                </c:pt>
                <c:pt idx="42">
                  <c:v>90.83264492625975</c:v>
                </c:pt>
                <c:pt idx="43">
                  <c:v>90.83264492625975</c:v>
                </c:pt>
                <c:pt idx="44">
                  <c:v>90.83264492625975</c:v>
                </c:pt>
                <c:pt idx="45">
                  <c:v>90.83264492625975</c:v>
                </c:pt>
                <c:pt idx="46">
                  <c:v>90.83264492625975</c:v>
                </c:pt>
              </c:numCache>
            </c:numRef>
          </c:val>
          <c:smooth val="0"/>
        </c:ser>
        <c:ser>
          <c:idx val="4"/>
          <c:order val="4"/>
          <c:tx>
            <c:v>5ième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'Calcul des vitesses'!$A$2:$A$48</c:f>
              <c:numCache>
                <c:ptCount val="47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  <c:pt idx="15">
                  <c:v>4750</c:v>
                </c:pt>
                <c:pt idx="16">
                  <c:v>5000</c:v>
                </c:pt>
                <c:pt idx="17">
                  <c:v>5250</c:v>
                </c:pt>
                <c:pt idx="18">
                  <c:v>5500</c:v>
                </c:pt>
                <c:pt idx="19">
                  <c:v>5750</c:v>
                </c:pt>
                <c:pt idx="20">
                  <c:v>6000</c:v>
                </c:pt>
                <c:pt idx="21">
                  <c:v>6250</c:v>
                </c:pt>
                <c:pt idx="22">
                  <c:v>6500</c:v>
                </c:pt>
                <c:pt idx="23">
                  <c:v>6750</c:v>
                </c:pt>
                <c:pt idx="24">
                  <c:v>7000</c:v>
                </c:pt>
                <c:pt idx="25">
                  <c:v>7250</c:v>
                </c:pt>
                <c:pt idx="26">
                  <c:v>7500</c:v>
                </c:pt>
                <c:pt idx="27">
                  <c:v>7750</c:v>
                </c:pt>
                <c:pt idx="28">
                  <c:v>8000</c:v>
                </c:pt>
                <c:pt idx="29">
                  <c:v>8250</c:v>
                </c:pt>
                <c:pt idx="30">
                  <c:v>8500</c:v>
                </c:pt>
                <c:pt idx="31">
                  <c:v>8750</c:v>
                </c:pt>
                <c:pt idx="32">
                  <c:v>9000</c:v>
                </c:pt>
                <c:pt idx="33">
                  <c:v>9250</c:v>
                </c:pt>
                <c:pt idx="34">
                  <c:v>9500</c:v>
                </c:pt>
                <c:pt idx="35">
                  <c:v>9750</c:v>
                </c:pt>
                <c:pt idx="36">
                  <c:v>10000</c:v>
                </c:pt>
                <c:pt idx="37">
                  <c:v>10250</c:v>
                </c:pt>
                <c:pt idx="38">
                  <c:v>10500</c:v>
                </c:pt>
                <c:pt idx="39">
                  <c:v>10750</c:v>
                </c:pt>
                <c:pt idx="40">
                  <c:v>11000</c:v>
                </c:pt>
                <c:pt idx="41">
                  <c:v>11250</c:v>
                </c:pt>
                <c:pt idx="42">
                  <c:v>11500</c:v>
                </c:pt>
                <c:pt idx="43">
                  <c:v>11750</c:v>
                </c:pt>
                <c:pt idx="44">
                  <c:v>12000</c:v>
                </c:pt>
                <c:pt idx="45">
                  <c:v>12250</c:v>
                </c:pt>
                <c:pt idx="46">
                  <c:v>12500</c:v>
                </c:pt>
              </c:numCache>
            </c:numRef>
          </c:cat>
          <c:val>
            <c:numRef>
              <c:f>'Calcul des vitesses'!$F$2:$F$48</c:f>
              <c:numCache>
                <c:ptCount val="47"/>
                <c:pt idx="0">
                  <c:v>10.848663861098737</c:v>
                </c:pt>
                <c:pt idx="1">
                  <c:v>13.560829826373421</c:v>
                </c:pt>
                <c:pt idx="2">
                  <c:v>16.272995791648103</c:v>
                </c:pt>
                <c:pt idx="3">
                  <c:v>18.985161756922786</c:v>
                </c:pt>
                <c:pt idx="4">
                  <c:v>21.697327722197475</c:v>
                </c:pt>
                <c:pt idx="5">
                  <c:v>24.409493687472153</c:v>
                </c:pt>
                <c:pt idx="6">
                  <c:v>27.121659652746843</c:v>
                </c:pt>
                <c:pt idx="7">
                  <c:v>29.83382561802152</c:v>
                </c:pt>
                <c:pt idx="8">
                  <c:v>32.54599158329621</c:v>
                </c:pt>
                <c:pt idx="9">
                  <c:v>35.25815754857089</c:v>
                </c:pt>
                <c:pt idx="10">
                  <c:v>37.97032351384557</c:v>
                </c:pt>
                <c:pt idx="11">
                  <c:v>40.68248947912026</c:v>
                </c:pt>
                <c:pt idx="12">
                  <c:v>43.39465544439495</c:v>
                </c:pt>
                <c:pt idx="13">
                  <c:v>46.10682140966963</c:v>
                </c:pt>
                <c:pt idx="14">
                  <c:v>48.81898737494431</c:v>
                </c:pt>
                <c:pt idx="15">
                  <c:v>51.53115334021899</c:v>
                </c:pt>
                <c:pt idx="16">
                  <c:v>54.243319305493685</c:v>
                </c:pt>
                <c:pt idx="17">
                  <c:v>56.955485270768364</c:v>
                </c:pt>
                <c:pt idx="18">
                  <c:v>59.66765123604304</c:v>
                </c:pt>
                <c:pt idx="19">
                  <c:v>62.379817201317735</c:v>
                </c:pt>
                <c:pt idx="20">
                  <c:v>65.09198316659241</c:v>
                </c:pt>
                <c:pt idx="21">
                  <c:v>67.8041491318671</c:v>
                </c:pt>
                <c:pt idx="22">
                  <c:v>70.51631509714178</c:v>
                </c:pt>
                <c:pt idx="23">
                  <c:v>73.22848106241648</c:v>
                </c:pt>
                <c:pt idx="24">
                  <c:v>75.94064702769114</c:v>
                </c:pt>
                <c:pt idx="25">
                  <c:v>78.65281299296583</c:v>
                </c:pt>
                <c:pt idx="26">
                  <c:v>81.36497895824051</c:v>
                </c:pt>
                <c:pt idx="27">
                  <c:v>84.07714492351519</c:v>
                </c:pt>
                <c:pt idx="28">
                  <c:v>86.7893108887899</c:v>
                </c:pt>
                <c:pt idx="29">
                  <c:v>89.50147685406458</c:v>
                </c:pt>
                <c:pt idx="30">
                  <c:v>92.21364281933926</c:v>
                </c:pt>
                <c:pt idx="31">
                  <c:v>94.92580878461395</c:v>
                </c:pt>
                <c:pt idx="32">
                  <c:v>97.63797474988861</c:v>
                </c:pt>
                <c:pt idx="33">
                  <c:v>100.35014071516329</c:v>
                </c:pt>
                <c:pt idx="34">
                  <c:v>103.06230668043798</c:v>
                </c:pt>
                <c:pt idx="35">
                  <c:v>105.77447264571268</c:v>
                </c:pt>
                <c:pt idx="36">
                  <c:v>108.48663861098737</c:v>
                </c:pt>
                <c:pt idx="37">
                  <c:v>108.48663861098737</c:v>
                </c:pt>
                <c:pt idx="38">
                  <c:v>108.48663861098737</c:v>
                </c:pt>
                <c:pt idx="39">
                  <c:v>108.48663861098737</c:v>
                </c:pt>
                <c:pt idx="40">
                  <c:v>108.48663861098737</c:v>
                </c:pt>
                <c:pt idx="41">
                  <c:v>108.48663861098737</c:v>
                </c:pt>
                <c:pt idx="42">
                  <c:v>108.48663861098737</c:v>
                </c:pt>
                <c:pt idx="43">
                  <c:v>108.48663861098737</c:v>
                </c:pt>
                <c:pt idx="44">
                  <c:v>108.48663861098737</c:v>
                </c:pt>
                <c:pt idx="45">
                  <c:v>108.48663861098737</c:v>
                </c:pt>
                <c:pt idx="46">
                  <c:v>108.48663861098737</c:v>
                </c:pt>
              </c:numCache>
            </c:numRef>
          </c:val>
          <c:smooth val="0"/>
        </c:ser>
        <c:ser>
          <c:idx val="5"/>
          <c:order val="5"/>
          <c:tx>
            <c:v>6ième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'Calcul des vitesses'!$A$2:$A$48</c:f>
              <c:numCache>
                <c:ptCount val="47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  <c:pt idx="9">
                  <c:v>3250</c:v>
                </c:pt>
                <c:pt idx="10">
                  <c:v>3500</c:v>
                </c:pt>
                <c:pt idx="11">
                  <c:v>3750</c:v>
                </c:pt>
                <c:pt idx="12">
                  <c:v>4000</c:v>
                </c:pt>
                <c:pt idx="13">
                  <c:v>4250</c:v>
                </c:pt>
                <c:pt idx="14">
                  <c:v>4500</c:v>
                </c:pt>
                <c:pt idx="15">
                  <c:v>4750</c:v>
                </c:pt>
                <c:pt idx="16">
                  <c:v>5000</c:v>
                </c:pt>
                <c:pt idx="17">
                  <c:v>5250</c:v>
                </c:pt>
                <c:pt idx="18">
                  <c:v>5500</c:v>
                </c:pt>
                <c:pt idx="19">
                  <c:v>5750</c:v>
                </c:pt>
                <c:pt idx="20">
                  <c:v>6000</c:v>
                </c:pt>
                <c:pt idx="21">
                  <c:v>6250</c:v>
                </c:pt>
                <c:pt idx="22">
                  <c:v>6500</c:v>
                </c:pt>
                <c:pt idx="23">
                  <c:v>6750</c:v>
                </c:pt>
                <c:pt idx="24">
                  <c:v>7000</c:v>
                </c:pt>
                <c:pt idx="25">
                  <c:v>7250</c:v>
                </c:pt>
                <c:pt idx="26">
                  <c:v>7500</c:v>
                </c:pt>
                <c:pt idx="27">
                  <c:v>7750</c:v>
                </c:pt>
                <c:pt idx="28">
                  <c:v>8000</c:v>
                </c:pt>
                <c:pt idx="29">
                  <c:v>8250</c:v>
                </c:pt>
                <c:pt idx="30">
                  <c:v>8500</c:v>
                </c:pt>
                <c:pt idx="31">
                  <c:v>8750</c:v>
                </c:pt>
                <c:pt idx="32">
                  <c:v>9000</c:v>
                </c:pt>
                <c:pt idx="33">
                  <c:v>9250</c:v>
                </c:pt>
                <c:pt idx="34">
                  <c:v>9500</c:v>
                </c:pt>
                <c:pt idx="35">
                  <c:v>9750</c:v>
                </c:pt>
                <c:pt idx="36">
                  <c:v>10000</c:v>
                </c:pt>
                <c:pt idx="37">
                  <c:v>10250</c:v>
                </c:pt>
                <c:pt idx="38">
                  <c:v>10500</c:v>
                </c:pt>
                <c:pt idx="39">
                  <c:v>10750</c:v>
                </c:pt>
                <c:pt idx="40">
                  <c:v>11000</c:v>
                </c:pt>
                <c:pt idx="41">
                  <c:v>11250</c:v>
                </c:pt>
                <c:pt idx="42">
                  <c:v>11500</c:v>
                </c:pt>
                <c:pt idx="43">
                  <c:v>11750</c:v>
                </c:pt>
                <c:pt idx="44">
                  <c:v>12000</c:v>
                </c:pt>
                <c:pt idx="45">
                  <c:v>12250</c:v>
                </c:pt>
                <c:pt idx="46">
                  <c:v>12500</c:v>
                </c:pt>
              </c:numCache>
            </c:numRef>
          </c:cat>
          <c:val>
            <c:numRef>
              <c:f>'Calcul des vitesses'!$G$2:$G$48</c:f>
              <c:numCache>
                <c:ptCount val="47"/>
                <c:pt idx="0">
                  <c:v>12.692140971970037</c:v>
                </c:pt>
                <c:pt idx="1">
                  <c:v>15.865176214962545</c:v>
                </c:pt>
                <c:pt idx="2">
                  <c:v>19.038211457955054</c:v>
                </c:pt>
                <c:pt idx="3">
                  <c:v>22.21124670094756</c:v>
                </c:pt>
                <c:pt idx="4">
                  <c:v>25.384281943940074</c:v>
                </c:pt>
                <c:pt idx="5">
                  <c:v>28.557317186932583</c:v>
                </c:pt>
                <c:pt idx="6">
                  <c:v>31.73035242992509</c:v>
                </c:pt>
                <c:pt idx="7">
                  <c:v>34.9033876729176</c:v>
                </c:pt>
                <c:pt idx="8">
                  <c:v>38.07642291591011</c:v>
                </c:pt>
                <c:pt idx="9">
                  <c:v>41.24945815890262</c:v>
                </c:pt>
                <c:pt idx="10">
                  <c:v>44.42249340189512</c:v>
                </c:pt>
                <c:pt idx="11">
                  <c:v>47.59552864488764</c:v>
                </c:pt>
                <c:pt idx="12">
                  <c:v>50.76856388788015</c:v>
                </c:pt>
                <c:pt idx="13">
                  <c:v>53.94159913087267</c:v>
                </c:pt>
                <c:pt idx="14">
                  <c:v>57.114634373865165</c:v>
                </c:pt>
                <c:pt idx="15">
                  <c:v>60.287669616857684</c:v>
                </c:pt>
                <c:pt idx="16">
                  <c:v>63.46070485985018</c:v>
                </c:pt>
                <c:pt idx="17">
                  <c:v>66.63374010284271</c:v>
                </c:pt>
                <c:pt idx="18">
                  <c:v>69.8067753458352</c:v>
                </c:pt>
                <c:pt idx="19">
                  <c:v>72.9798105888277</c:v>
                </c:pt>
                <c:pt idx="20">
                  <c:v>76.15284583182022</c:v>
                </c:pt>
                <c:pt idx="21">
                  <c:v>79.32588107481273</c:v>
                </c:pt>
                <c:pt idx="22">
                  <c:v>82.49891631780524</c:v>
                </c:pt>
                <c:pt idx="23">
                  <c:v>85.67195156079777</c:v>
                </c:pt>
                <c:pt idx="24">
                  <c:v>88.84498680379023</c:v>
                </c:pt>
                <c:pt idx="25">
                  <c:v>92.01802204678279</c:v>
                </c:pt>
                <c:pt idx="26">
                  <c:v>95.19105728977527</c:v>
                </c:pt>
                <c:pt idx="27">
                  <c:v>98.36409253276778</c:v>
                </c:pt>
                <c:pt idx="28">
                  <c:v>101.5371277757603</c:v>
                </c:pt>
                <c:pt idx="29">
                  <c:v>104.71016301875281</c:v>
                </c:pt>
                <c:pt idx="30">
                  <c:v>107.88319826174533</c:v>
                </c:pt>
                <c:pt idx="31">
                  <c:v>111.05623350473783</c:v>
                </c:pt>
                <c:pt idx="32">
                  <c:v>114.22926874773033</c:v>
                </c:pt>
                <c:pt idx="33">
                  <c:v>117.40230399072284</c:v>
                </c:pt>
                <c:pt idx="34">
                  <c:v>120.57533923371537</c:v>
                </c:pt>
                <c:pt idx="35">
                  <c:v>123.74837447670788</c:v>
                </c:pt>
                <c:pt idx="36">
                  <c:v>126.92140971970036</c:v>
                </c:pt>
                <c:pt idx="37">
                  <c:v>126.92140971970036</c:v>
                </c:pt>
                <c:pt idx="38">
                  <c:v>126.92140971970036</c:v>
                </c:pt>
                <c:pt idx="39">
                  <c:v>126.92140971970036</c:v>
                </c:pt>
                <c:pt idx="40">
                  <c:v>126.92140971970036</c:v>
                </c:pt>
                <c:pt idx="41">
                  <c:v>126.92140971970036</c:v>
                </c:pt>
                <c:pt idx="42">
                  <c:v>126.92140971970036</c:v>
                </c:pt>
                <c:pt idx="43">
                  <c:v>126.92140971970036</c:v>
                </c:pt>
                <c:pt idx="44">
                  <c:v>126.92140971970036</c:v>
                </c:pt>
                <c:pt idx="45">
                  <c:v>126.92140971970036</c:v>
                </c:pt>
                <c:pt idx="46">
                  <c:v>126.92140971970036</c:v>
                </c:pt>
              </c:numCache>
            </c:numRef>
          </c:val>
          <c:smooth val="0"/>
        </c:ser>
        <c:marker val="1"/>
        <c:axId val="39386238"/>
        <c:axId val="18931823"/>
      </c:lineChart>
      <c:catAx>
        <c:axId val="393862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931823"/>
        <c:crosses val="autoZero"/>
        <c:auto val="1"/>
        <c:lblOffset val="5"/>
        <c:tickLblSkip val="2"/>
        <c:tickMarkSkip val="2"/>
        <c:noMultiLvlLbl val="0"/>
      </c:catAx>
      <c:valAx>
        <c:axId val="189318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86238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34275"/>
          <c:w val="0.0815"/>
          <c:h val="0.2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0.0055</cdr:y>
    </cdr:from>
    <cdr:to>
      <cdr:x>0.1885</cdr:x>
      <cdr:y>0.06275</cdr:y>
    </cdr:to>
    <cdr:sp>
      <cdr:nvSpPr>
        <cdr:cNvPr id="1" name="ZoneTexte 1"/>
        <cdr:cNvSpPr txBox="1">
          <a:spLocks noChangeArrowheads="1"/>
        </cdr:cNvSpPr>
      </cdr:nvSpPr>
      <cdr:spPr>
        <a:xfrm>
          <a:off x="47625" y="19050"/>
          <a:ext cx="1666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Vitesse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(km/h)</a:t>
          </a:r>
        </a:p>
      </cdr:txBody>
    </cdr:sp>
  </cdr:relSizeAnchor>
  <cdr:relSizeAnchor xmlns:cdr="http://schemas.openxmlformats.org/drawingml/2006/chartDrawing">
    <cdr:from>
      <cdr:x>0.9065</cdr:x>
      <cdr:y>0.93425</cdr:y>
    </cdr:from>
    <cdr:to>
      <cdr:x>0.97675</cdr:x>
      <cdr:y>0.9785</cdr:y>
    </cdr:to>
    <cdr:sp>
      <cdr:nvSpPr>
        <cdr:cNvPr id="2" name="ZoneTexte 2"/>
        <cdr:cNvSpPr txBox="1">
          <a:spLocks noChangeArrowheads="1"/>
        </cdr:cNvSpPr>
      </cdr:nvSpPr>
      <cdr:spPr>
        <a:xfrm>
          <a:off x="8229600" y="4772025"/>
          <a:ext cx="638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Tr/min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104775</xdr:rowOff>
    </xdr:from>
    <xdr:to>
      <xdr:col>16</xdr:col>
      <xdr:colOff>371475</xdr:colOff>
      <xdr:row>44</xdr:row>
      <xdr:rowOff>76200</xdr:rowOff>
    </xdr:to>
    <xdr:graphicFrame>
      <xdr:nvGraphicFramePr>
        <xdr:cNvPr id="1" name="Graphique 1"/>
        <xdr:cNvGraphicFramePr/>
      </xdr:nvGraphicFramePr>
      <xdr:xfrm>
        <a:off x="85725" y="3352800"/>
        <a:ext cx="908685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am2stroke.free.f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421875" style="41" customWidth="1"/>
    <col min="2" max="2" width="16.00390625" style="41" customWidth="1"/>
    <col min="3" max="7" width="4.8515625" style="41" customWidth="1"/>
    <col min="8" max="8" width="5.8515625" style="41" customWidth="1"/>
    <col min="9" max="9" width="18.140625" style="41" customWidth="1"/>
    <col min="10" max="10" width="7.8515625" style="41" customWidth="1"/>
    <col min="11" max="11" width="23.140625" style="41" customWidth="1"/>
    <col min="12" max="12" width="7.8515625" style="41" customWidth="1"/>
    <col min="13" max="13" width="6.57421875" style="41" customWidth="1"/>
    <col min="14" max="14" width="7.140625" style="41" customWidth="1"/>
    <col min="15" max="15" width="7.421875" style="41" customWidth="1"/>
    <col min="16" max="16" width="6.28125" style="41" customWidth="1"/>
    <col min="17" max="17" width="6.00390625" style="41" customWidth="1"/>
    <col min="18" max="16384" width="11.421875" style="41" customWidth="1"/>
  </cols>
  <sheetData>
    <row r="1" spans="1:3" ht="15">
      <c r="A1" s="40"/>
      <c r="B1" s="40"/>
      <c r="C1" s="40"/>
    </row>
    <row r="2" spans="1:16" ht="18.75">
      <c r="A2" s="40"/>
      <c r="C2" s="42" t="s">
        <v>10</v>
      </c>
      <c r="J2" s="43" t="s">
        <v>8</v>
      </c>
      <c r="N2" s="44"/>
      <c r="O2" s="44" t="s">
        <v>25</v>
      </c>
      <c r="P2" s="44"/>
    </row>
    <row r="3" spans="1:16" ht="15">
      <c r="A3" s="40"/>
      <c r="B3" s="40"/>
      <c r="C3" s="40"/>
      <c r="N3" s="44"/>
      <c r="O3" s="44" t="s">
        <v>9</v>
      </c>
      <c r="P3" s="44"/>
    </row>
    <row r="4" spans="1:16" ht="15">
      <c r="A4" s="40"/>
      <c r="B4" s="40"/>
      <c r="C4" s="40"/>
      <c r="N4" s="44"/>
      <c r="O4" s="44"/>
      <c r="P4" s="44"/>
    </row>
    <row r="5" ht="15.75" thickBot="1">
      <c r="B5" s="84" t="s">
        <v>40</v>
      </c>
    </row>
    <row r="6" spans="2:17" ht="15.75" thickBot="1">
      <c r="B6" s="15" t="s">
        <v>35</v>
      </c>
      <c r="C6" s="45"/>
      <c r="D6" s="46"/>
      <c r="E6" s="47"/>
      <c r="F6" s="48"/>
      <c r="G6" s="48"/>
      <c r="H6" s="48"/>
      <c r="I6" s="49" t="s">
        <v>27</v>
      </c>
      <c r="J6" s="50">
        <f>MATCH(B6,'Paramètres des autres motos'!B4:B33,0)</f>
        <v>1</v>
      </c>
      <c r="K6" s="51"/>
      <c r="L6" s="48"/>
      <c r="M6" s="48"/>
      <c r="N6" s="48"/>
      <c r="O6" s="48"/>
      <c r="P6" s="48"/>
      <c r="Q6" s="52"/>
    </row>
    <row r="7" spans="2:17" ht="15">
      <c r="B7" s="53"/>
      <c r="C7" s="54"/>
      <c r="D7" s="21"/>
      <c r="E7" s="40"/>
      <c r="F7" s="21"/>
      <c r="G7" s="40"/>
      <c r="H7" s="40"/>
      <c r="I7" s="40"/>
      <c r="J7" s="55"/>
      <c r="K7" s="53"/>
      <c r="L7" s="40"/>
      <c r="M7" s="40"/>
      <c r="N7" s="21"/>
      <c r="O7" s="40"/>
      <c r="P7" s="40"/>
      <c r="Q7" s="55"/>
    </row>
    <row r="8" spans="2:17" ht="15.75">
      <c r="B8" s="56" t="s">
        <v>0</v>
      </c>
      <c r="C8" s="57"/>
      <c r="D8" s="58">
        <f>IF(D7="",INDEX('Paramètres des autres motos'!$B$4:$N$33,$J$6,2),D7)</f>
        <v>16</v>
      </c>
      <c r="E8" s="57" t="s">
        <v>1</v>
      </c>
      <c r="F8" s="58">
        <f>IF(F7="",INDEX('Paramètres des autres motos'!$B$4:$N$33,$J$6,3),F7)</f>
        <v>57</v>
      </c>
      <c r="G8" s="59"/>
      <c r="H8" s="54"/>
      <c r="I8" s="60" t="s">
        <v>26</v>
      </c>
      <c r="J8" s="61">
        <f>D8/F8</f>
        <v>0.2807017543859649</v>
      </c>
      <c r="K8" s="53"/>
      <c r="L8" s="40"/>
      <c r="M8" s="62" t="s">
        <v>13</v>
      </c>
      <c r="N8" s="63">
        <f>IF(N7="",INDEX('Paramètres des autres motos'!$B$4:$N$33,$J$6,7),N7)</f>
        <v>3.227</v>
      </c>
      <c r="O8" s="40"/>
      <c r="P8" s="40"/>
      <c r="Q8" s="55"/>
    </row>
    <row r="9" spans="2:17" ht="15">
      <c r="B9" s="64"/>
      <c r="C9" s="65"/>
      <c r="D9" s="40"/>
      <c r="E9" s="65"/>
      <c r="F9" s="40"/>
      <c r="G9" s="54"/>
      <c r="H9" s="54"/>
      <c r="I9" s="60"/>
      <c r="J9" s="61"/>
      <c r="K9" s="53"/>
      <c r="L9" s="40"/>
      <c r="M9" s="40"/>
      <c r="N9" s="40"/>
      <c r="O9" s="40"/>
      <c r="P9" s="40"/>
      <c r="Q9" s="55"/>
    </row>
    <row r="10" spans="2:17" ht="15">
      <c r="B10" s="64"/>
      <c r="C10" s="23"/>
      <c r="D10" s="54"/>
      <c r="E10" s="23"/>
      <c r="F10" s="54"/>
      <c r="G10" s="23"/>
      <c r="H10" s="54"/>
      <c r="I10" s="60" t="s">
        <v>4</v>
      </c>
      <c r="J10" s="66">
        <f>PI()*((G11*2.54)+(C11*2/10)*(E11/100))</f>
        <v>198.9256468253057</v>
      </c>
      <c r="K10" s="67" t="s">
        <v>6</v>
      </c>
      <c r="L10" s="68">
        <v>1</v>
      </c>
      <c r="M10" s="68">
        <v>2</v>
      </c>
      <c r="N10" s="68">
        <v>3</v>
      </c>
      <c r="O10" s="68">
        <v>4</v>
      </c>
      <c r="P10" s="68">
        <v>5</v>
      </c>
      <c r="Q10" s="69">
        <v>6</v>
      </c>
    </row>
    <row r="11" spans="2:17" ht="15.75">
      <c r="B11" s="56" t="s">
        <v>12</v>
      </c>
      <c r="C11" s="58">
        <f>IF(C10="",INDEX('Paramètres des autres motos'!$B$4:$N$33,$J$6,4),C10)</f>
        <v>110</v>
      </c>
      <c r="D11" s="57" t="s">
        <v>2</v>
      </c>
      <c r="E11" s="58">
        <f>IF(E10="",INDEX('Paramètres des autres motos'!$B$4:$N$33,$J$6,5),E10)</f>
        <v>80</v>
      </c>
      <c r="F11" s="57" t="s">
        <v>3</v>
      </c>
      <c r="G11" s="70">
        <f>IF(G10="",INDEX('Paramètres des autres motos'!$B$4:$N$33,$J$6,6),G10)</f>
        <v>18</v>
      </c>
      <c r="H11" s="40"/>
      <c r="K11" s="53"/>
      <c r="L11" s="40"/>
      <c r="M11" s="40"/>
      <c r="N11" s="40"/>
      <c r="O11" s="40"/>
      <c r="P11" s="40"/>
      <c r="Q11" s="55"/>
    </row>
    <row r="12" spans="2:17" ht="15">
      <c r="B12" s="53"/>
      <c r="C12" s="54"/>
      <c r="D12" s="54"/>
      <c r="E12" s="54"/>
      <c r="F12" s="54"/>
      <c r="G12" s="54"/>
      <c r="H12" s="40"/>
      <c r="I12" s="21"/>
      <c r="J12" s="71"/>
      <c r="K12" s="53"/>
      <c r="L12" s="21"/>
      <c r="M12" s="21"/>
      <c r="N12" s="21"/>
      <c r="O12" s="21"/>
      <c r="P12" s="21"/>
      <c r="Q12" s="24"/>
    </row>
    <row r="13" spans="2:17" ht="15.75">
      <c r="B13" s="72"/>
      <c r="C13" s="73" t="s">
        <v>11</v>
      </c>
      <c r="D13" s="54"/>
      <c r="E13" s="54"/>
      <c r="F13" s="54"/>
      <c r="G13" s="54"/>
      <c r="H13" s="54"/>
      <c r="I13" s="63">
        <f>IF(I12="",INDEX('Paramètres des autres motos'!$B$4:$O$33,$J$6,14),I12)</f>
        <v>10000</v>
      </c>
      <c r="J13" s="74" t="s">
        <v>14</v>
      </c>
      <c r="K13" s="67" t="s">
        <v>5</v>
      </c>
      <c r="L13" s="58">
        <f>IF(L12="",INDEX('Paramètres des autres motos'!$B$4:$N$33,$J$6,8),L12)</f>
        <v>2.833</v>
      </c>
      <c r="M13" s="58">
        <f>IF(M12="",INDEX('Paramètres des autres motos'!$B$4:$N$33,$J$6,9),M12)</f>
        <v>1.875</v>
      </c>
      <c r="N13" s="58">
        <f>IF(N12="",INDEX('Paramètres des autres motos'!$B$4:$N$33,$J$6,10),N12)</f>
        <v>1.412</v>
      </c>
      <c r="O13" s="58">
        <f>IF(O12="",INDEX('Paramètres des autres motos'!$B$4:$N$33,$J$6,11),O12)</f>
        <v>1.143</v>
      </c>
      <c r="P13" s="58">
        <f>IF(P12="",INDEX('Paramètres des autres motos'!$B$4:$N$33,$J$6,12),P12)</f>
        <v>0.957</v>
      </c>
      <c r="Q13" s="75">
        <f>IF(Q12="",INDEX('Paramètres des autres motos'!$B$4:$N$33,$J$6,13),Q12)</f>
        <v>0.818</v>
      </c>
    </row>
    <row r="14" spans="2:17" ht="15.75" thickBot="1">
      <c r="B14" s="76"/>
      <c r="C14" s="77"/>
      <c r="D14" s="77"/>
      <c r="E14" s="77"/>
      <c r="F14" s="77"/>
      <c r="G14" s="77"/>
      <c r="H14" s="78"/>
      <c r="I14" s="78"/>
      <c r="J14" s="79"/>
      <c r="K14" s="76"/>
      <c r="L14" s="78"/>
      <c r="M14" s="78"/>
      <c r="N14" s="78"/>
      <c r="O14" s="78"/>
      <c r="P14" s="78"/>
      <c r="Q14" s="80"/>
    </row>
    <row r="15" spans="4:8" ht="7.5" customHeight="1">
      <c r="D15" s="40"/>
      <c r="E15" s="40"/>
      <c r="F15" s="40"/>
      <c r="G15" s="40"/>
      <c r="H15" s="40"/>
    </row>
    <row r="16" spans="2:12" ht="15">
      <c r="B16" s="81" t="s">
        <v>6</v>
      </c>
      <c r="C16" s="68">
        <v>1</v>
      </c>
      <c r="D16" s="68">
        <v>2</v>
      </c>
      <c r="E16" s="68">
        <v>3</v>
      </c>
      <c r="F16" s="68">
        <v>4</v>
      </c>
      <c r="G16" s="68">
        <v>5</v>
      </c>
      <c r="H16" s="68">
        <v>6</v>
      </c>
      <c r="I16" s="40"/>
      <c r="J16" s="40"/>
      <c r="K16" s="40"/>
      <c r="L16" s="40"/>
    </row>
    <row r="17" spans="2:15" ht="15">
      <c r="B17" s="81" t="s">
        <v>7</v>
      </c>
      <c r="C17" s="82">
        <f>($I$13*60)*Résultats!$J$8/Résultats!$N$8/Résultats!L$13*Résultats!$J$10/100000</f>
        <v>36.64726902602008</v>
      </c>
      <c r="D17" s="82">
        <f>($I$13*60)*Résultats!$J$8/Résultats!$N$8/Résultats!M$13*Résultats!$J$10/100000</f>
        <v>55.37158034704794</v>
      </c>
      <c r="E17" s="82">
        <f>($I$13*60)*Résultats!$J$8/Résultats!$N$8/Résultats!N$13*Résultats!$J$10/100000</f>
        <v>73.52812546084624</v>
      </c>
      <c r="F17" s="82">
        <f>($I$13*60)*Résultats!$J$8/Résultats!$N$8/Résultats!O$13*Résultats!$J$10/100000</f>
        <v>90.83264492625975</v>
      </c>
      <c r="G17" s="82">
        <f>($I$13*60)*Résultats!$J$8/Résultats!$N$8/Résultats!P$13*Résultats!$J$10/100000</f>
        <v>108.48663861098737</v>
      </c>
      <c r="H17" s="83">
        <f>($I$13*60)*Résultats!$J$8/Résultats!$N$8/Résultats!Q$13*Résultats!$J$10/100000</f>
        <v>126.92140971970036</v>
      </c>
      <c r="I17" s="40"/>
      <c r="J17" s="40"/>
      <c r="K17" s="40"/>
      <c r="L17" s="40"/>
      <c r="M17" s="40"/>
      <c r="N17" s="40"/>
      <c r="O17" s="40"/>
    </row>
    <row r="19" spans="2:8" ht="15">
      <c r="B19" s="40"/>
      <c r="C19" s="40"/>
      <c r="D19" s="40"/>
      <c r="E19" s="40"/>
      <c r="F19" s="40"/>
      <c r="G19" s="40"/>
      <c r="H19" s="40"/>
    </row>
    <row r="20" spans="4:6" ht="15">
      <c r="D20" s="40"/>
      <c r="E20" s="40"/>
      <c r="F20" s="40"/>
    </row>
    <row r="45" ht="9" customHeight="1"/>
    <row r="46" ht="15">
      <c r="B46" s="84" t="s">
        <v>39</v>
      </c>
    </row>
  </sheetData>
  <sheetProtection password="DCE1" sheet="1" pivotTables="0"/>
  <dataValidations count="2">
    <dataValidation type="list" showInputMessage="1" showErrorMessage="1" promptTitle="Choisissez votre moto" sqref="B6">
      <formula1>'Paramètres des autres motos'!C9:C38</formula1>
    </dataValidation>
    <dataValidation promptTitle="choisir" prompt="choisir" sqref="B47"/>
  </dataValidations>
  <hyperlinks>
    <hyperlink ref="C2" r:id="rId1" display="Yam2stroke.fr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P7" sqref="P7"/>
    </sheetView>
  </sheetViews>
  <sheetFormatPr defaultColWidth="11.421875" defaultRowHeight="15"/>
  <cols>
    <col min="1" max="1" width="5.421875" style="17" customWidth="1"/>
    <col min="2" max="2" width="16.28125" style="17" customWidth="1"/>
    <col min="3" max="3" width="9.140625" style="17" customWidth="1"/>
    <col min="4" max="4" width="10.140625" style="17" customWidth="1"/>
    <col min="5" max="5" width="10.28125" style="17" customWidth="1"/>
    <col min="6" max="6" width="11.421875" style="17" customWidth="1"/>
    <col min="7" max="7" width="10.140625" style="17" customWidth="1"/>
    <col min="8" max="8" width="11.421875" style="17" customWidth="1"/>
    <col min="9" max="14" width="8.28125" style="17" customWidth="1"/>
    <col min="15" max="15" width="14.28125" style="17" customWidth="1"/>
    <col min="16" max="16384" width="11.421875" style="17" customWidth="1"/>
  </cols>
  <sheetData>
    <row r="1" ht="15.75" thickBot="1"/>
    <row r="2" spans="2:15" ht="15">
      <c r="B2" s="26"/>
      <c r="C2" s="18"/>
      <c r="D2" s="18"/>
      <c r="E2" s="27"/>
      <c r="F2" s="28" t="s">
        <v>12</v>
      </c>
      <c r="G2" s="29"/>
      <c r="H2" s="18" t="s">
        <v>6</v>
      </c>
      <c r="I2" s="19"/>
      <c r="J2" s="18"/>
      <c r="K2" s="30" t="s">
        <v>24</v>
      </c>
      <c r="L2" s="18"/>
      <c r="M2" s="18"/>
      <c r="N2" s="20"/>
      <c r="O2" s="26"/>
    </row>
    <row r="3" spans="2:15" ht="15.75" thickBot="1">
      <c r="B3" s="1" t="s">
        <v>23</v>
      </c>
      <c r="C3" s="7" t="s">
        <v>15</v>
      </c>
      <c r="D3" s="7" t="s">
        <v>16</v>
      </c>
      <c r="E3" s="16" t="s">
        <v>17</v>
      </c>
      <c r="F3" s="7" t="s">
        <v>18</v>
      </c>
      <c r="G3" s="22" t="s">
        <v>19</v>
      </c>
      <c r="H3" s="7" t="s">
        <v>20</v>
      </c>
      <c r="I3" s="31">
        <v>1</v>
      </c>
      <c r="J3" s="32">
        <v>2</v>
      </c>
      <c r="K3" s="32">
        <v>3</v>
      </c>
      <c r="L3" s="32">
        <v>4</v>
      </c>
      <c r="M3" s="32">
        <v>5</v>
      </c>
      <c r="N3" s="33">
        <v>6</v>
      </c>
      <c r="O3" s="1" t="s">
        <v>38</v>
      </c>
    </row>
    <row r="4" spans="1:15" ht="15">
      <c r="A4" s="19">
        <v>1</v>
      </c>
      <c r="B4" s="26" t="s">
        <v>35</v>
      </c>
      <c r="C4" s="34">
        <v>16</v>
      </c>
      <c r="D4" s="35">
        <v>57</v>
      </c>
      <c r="E4" s="36">
        <v>110</v>
      </c>
      <c r="F4" s="37">
        <v>80</v>
      </c>
      <c r="G4" s="38">
        <v>18</v>
      </c>
      <c r="H4" s="18">
        <v>3.227</v>
      </c>
      <c r="I4" s="36">
        <v>2.833</v>
      </c>
      <c r="J4" s="37">
        <v>1.875</v>
      </c>
      <c r="K4" s="37">
        <v>1.412</v>
      </c>
      <c r="L4" s="37">
        <v>1.143</v>
      </c>
      <c r="M4" s="37">
        <v>0.957</v>
      </c>
      <c r="N4" s="35">
        <v>0.818</v>
      </c>
      <c r="O4" s="38">
        <v>10000</v>
      </c>
    </row>
    <row r="5" spans="1:15" ht="15">
      <c r="A5" s="16">
        <v>2</v>
      </c>
      <c r="B5" s="1" t="s">
        <v>34</v>
      </c>
      <c r="C5" s="2">
        <v>17</v>
      </c>
      <c r="D5" s="3">
        <v>55</v>
      </c>
      <c r="E5" s="4">
        <v>110</v>
      </c>
      <c r="F5" s="5">
        <v>80</v>
      </c>
      <c r="G5" s="6">
        <v>18</v>
      </c>
      <c r="H5" s="7">
        <v>3.227</v>
      </c>
      <c r="I5" s="4">
        <v>2.833</v>
      </c>
      <c r="J5" s="5">
        <v>1.875</v>
      </c>
      <c r="K5" s="5">
        <v>1.412</v>
      </c>
      <c r="L5" s="5">
        <v>1.143</v>
      </c>
      <c r="M5" s="5">
        <v>0.957</v>
      </c>
      <c r="N5" s="3">
        <v>0.818</v>
      </c>
      <c r="O5" s="6">
        <v>9500</v>
      </c>
    </row>
    <row r="6" spans="1:15" ht="15">
      <c r="A6" s="16">
        <v>3</v>
      </c>
      <c r="B6" s="1" t="s">
        <v>33</v>
      </c>
      <c r="C6" s="2">
        <v>13</v>
      </c>
      <c r="D6" s="3">
        <v>43</v>
      </c>
      <c r="E6" s="4">
        <v>130</v>
      </c>
      <c r="F6" s="5">
        <v>70</v>
      </c>
      <c r="G6" s="6">
        <v>18</v>
      </c>
      <c r="H6" s="7">
        <v>3.059</v>
      </c>
      <c r="I6" s="4">
        <v>2.833</v>
      </c>
      <c r="J6" s="5">
        <v>1.875</v>
      </c>
      <c r="K6" s="5">
        <v>1.412</v>
      </c>
      <c r="L6" s="5">
        <v>1.143</v>
      </c>
      <c r="M6" s="5">
        <v>0.957</v>
      </c>
      <c r="N6" s="3">
        <v>0.818</v>
      </c>
      <c r="O6" s="6">
        <v>10000</v>
      </c>
    </row>
    <row r="7" spans="1:15" ht="15">
      <c r="A7" s="16">
        <v>4</v>
      </c>
      <c r="B7" s="1" t="s">
        <v>32</v>
      </c>
      <c r="C7" s="2">
        <v>16</v>
      </c>
      <c r="D7" s="3">
        <v>57</v>
      </c>
      <c r="E7" s="4">
        <v>140</v>
      </c>
      <c r="F7" s="5">
        <v>70</v>
      </c>
      <c r="G7" s="6">
        <v>17</v>
      </c>
      <c r="H7" s="7">
        <v>3.227</v>
      </c>
      <c r="I7" s="4">
        <v>2.833</v>
      </c>
      <c r="J7" s="5">
        <v>1.875</v>
      </c>
      <c r="K7" s="5">
        <v>1.412</v>
      </c>
      <c r="L7" s="5">
        <v>1.143</v>
      </c>
      <c r="M7" s="5">
        <v>0.957</v>
      </c>
      <c r="N7" s="3">
        <v>0.818</v>
      </c>
      <c r="O7" s="6">
        <v>10000</v>
      </c>
    </row>
    <row r="8" spans="1:15" ht="15">
      <c r="A8" s="16">
        <v>5</v>
      </c>
      <c r="B8" s="1" t="s">
        <v>31</v>
      </c>
      <c r="C8" s="2">
        <v>16</v>
      </c>
      <c r="D8" s="3">
        <v>57</v>
      </c>
      <c r="E8" s="4">
        <v>130</v>
      </c>
      <c r="F8" s="5">
        <v>80</v>
      </c>
      <c r="G8" s="6">
        <v>17</v>
      </c>
      <c r="H8" s="7">
        <v>3.227</v>
      </c>
      <c r="I8" s="4">
        <v>2.833</v>
      </c>
      <c r="J8" s="5">
        <v>1.875</v>
      </c>
      <c r="K8" s="5">
        <v>1.412</v>
      </c>
      <c r="L8" s="5">
        <v>1.143</v>
      </c>
      <c r="M8" s="5">
        <v>0.957</v>
      </c>
      <c r="N8" s="3">
        <v>0.818</v>
      </c>
      <c r="O8" s="6">
        <v>10000</v>
      </c>
    </row>
    <row r="9" spans="1:15" ht="15">
      <c r="A9" s="16">
        <v>6</v>
      </c>
      <c r="B9" s="1" t="s">
        <v>30</v>
      </c>
      <c r="C9" s="2">
        <v>16</v>
      </c>
      <c r="D9" s="3">
        <v>45</v>
      </c>
      <c r="E9" s="4">
        <v>100</v>
      </c>
      <c r="F9" s="5">
        <v>90</v>
      </c>
      <c r="G9" s="6">
        <v>18</v>
      </c>
      <c r="H9" s="7">
        <v>3.227</v>
      </c>
      <c r="I9" s="4">
        <v>2.883</v>
      </c>
      <c r="J9" s="5">
        <v>1.812</v>
      </c>
      <c r="K9" s="5">
        <v>1.368</v>
      </c>
      <c r="L9" s="5">
        <v>1.143</v>
      </c>
      <c r="M9" s="5">
        <v>1</v>
      </c>
      <c r="N9" s="3">
        <v>0.917</v>
      </c>
      <c r="O9" s="6">
        <v>11000</v>
      </c>
    </row>
    <row r="10" spans="1:15" ht="15">
      <c r="A10" s="16">
        <v>7</v>
      </c>
      <c r="B10" s="1" t="s">
        <v>29</v>
      </c>
      <c r="C10" s="2">
        <v>16</v>
      </c>
      <c r="D10" s="3">
        <v>46</v>
      </c>
      <c r="E10" s="4">
        <v>140</v>
      </c>
      <c r="F10" s="5">
        <v>70</v>
      </c>
      <c r="G10" s="6">
        <v>17</v>
      </c>
      <c r="H10" s="7">
        <v>3.227</v>
      </c>
      <c r="I10" s="4">
        <v>2.883</v>
      </c>
      <c r="J10" s="5">
        <v>1.812</v>
      </c>
      <c r="K10" s="5">
        <v>1.368</v>
      </c>
      <c r="L10" s="5">
        <v>1.143</v>
      </c>
      <c r="M10" s="5">
        <v>1</v>
      </c>
      <c r="N10" s="3">
        <v>0.917</v>
      </c>
      <c r="O10" s="6">
        <v>11000</v>
      </c>
    </row>
    <row r="11" spans="1:15" ht="15">
      <c r="A11" s="16">
        <v>8</v>
      </c>
      <c r="B11" s="1" t="s">
        <v>21</v>
      </c>
      <c r="C11" s="2">
        <v>14</v>
      </c>
      <c r="D11" s="3">
        <v>44</v>
      </c>
      <c r="E11" s="4">
        <v>130</v>
      </c>
      <c r="F11" s="5">
        <v>80</v>
      </c>
      <c r="G11" s="6">
        <v>17</v>
      </c>
      <c r="H11" s="7">
        <v>3.72222</v>
      </c>
      <c r="I11" s="4">
        <v>3.0833</v>
      </c>
      <c r="J11" s="5">
        <v>1.9333</v>
      </c>
      <c r="K11" s="5">
        <v>1.4285</v>
      </c>
      <c r="L11" s="5">
        <v>1.1739</v>
      </c>
      <c r="M11" s="5">
        <v>1</v>
      </c>
      <c r="N11" s="3"/>
      <c r="O11" s="6">
        <v>10000</v>
      </c>
    </row>
    <row r="12" spans="1:15" ht="15">
      <c r="A12" s="16">
        <v>9</v>
      </c>
      <c r="B12" s="1" t="s">
        <v>22</v>
      </c>
      <c r="C12" s="2">
        <v>16</v>
      </c>
      <c r="D12" s="3">
        <v>39</v>
      </c>
      <c r="E12" s="4">
        <v>150</v>
      </c>
      <c r="F12" s="5">
        <v>60</v>
      </c>
      <c r="G12" s="6">
        <v>17</v>
      </c>
      <c r="H12" s="7">
        <v>3.2</v>
      </c>
      <c r="I12" s="4">
        <v>3</v>
      </c>
      <c r="J12" s="5">
        <v>2.071</v>
      </c>
      <c r="K12" s="5">
        <v>1.588</v>
      </c>
      <c r="L12" s="5">
        <v>1.316</v>
      </c>
      <c r="M12" s="5">
        <v>1.143</v>
      </c>
      <c r="N12" s="3">
        <v>1.045</v>
      </c>
      <c r="O12" s="6">
        <v>10000</v>
      </c>
    </row>
    <row r="13" spans="1:15" ht="15">
      <c r="A13" s="16">
        <v>10</v>
      </c>
      <c r="B13" s="1" t="s">
        <v>28</v>
      </c>
      <c r="C13" s="2">
        <v>17</v>
      </c>
      <c r="D13" s="3">
        <v>40</v>
      </c>
      <c r="E13" s="4">
        <v>150</v>
      </c>
      <c r="F13" s="5">
        <v>60</v>
      </c>
      <c r="G13" s="6">
        <v>17</v>
      </c>
      <c r="H13" s="7">
        <v>3.315</v>
      </c>
      <c r="I13" s="4">
        <v>3</v>
      </c>
      <c r="J13" s="5">
        <v>2.071</v>
      </c>
      <c r="K13" s="5">
        <v>1.588</v>
      </c>
      <c r="L13" s="5">
        <v>1.316</v>
      </c>
      <c r="M13" s="5">
        <v>1.143</v>
      </c>
      <c r="N13" s="3">
        <v>1.045</v>
      </c>
      <c r="O13" s="6">
        <v>11300</v>
      </c>
    </row>
    <row r="14" spans="1:15" ht="15">
      <c r="A14" s="16">
        <v>11</v>
      </c>
      <c r="B14" s="1" t="s">
        <v>36</v>
      </c>
      <c r="C14" s="2">
        <v>14</v>
      </c>
      <c r="D14" s="3">
        <v>50</v>
      </c>
      <c r="E14" s="4">
        <v>180</v>
      </c>
      <c r="F14" s="5">
        <v>80</v>
      </c>
      <c r="G14" s="6">
        <v>14</v>
      </c>
      <c r="H14" s="7">
        <v>3.7</v>
      </c>
      <c r="I14" s="4"/>
      <c r="J14" s="5"/>
      <c r="K14" s="5"/>
      <c r="L14" s="5"/>
      <c r="M14" s="5">
        <v>0.79</v>
      </c>
      <c r="N14" s="3"/>
      <c r="O14" s="6">
        <v>9800</v>
      </c>
    </row>
    <row r="15" spans="1:15" ht="15">
      <c r="A15" s="16">
        <v>12</v>
      </c>
      <c r="B15" s="1" t="s">
        <v>37</v>
      </c>
      <c r="C15" s="2">
        <v>14</v>
      </c>
      <c r="D15" s="3">
        <v>51</v>
      </c>
      <c r="E15" s="4">
        <v>180</v>
      </c>
      <c r="F15" s="5">
        <v>80</v>
      </c>
      <c r="G15" s="6">
        <v>14</v>
      </c>
      <c r="H15" s="7">
        <v>3.7</v>
      </c>
      <c r="I15" s="4"/>
      <c r="J15" s="5"/>
      <c r="K15" s="5"/>
      <c r="L15" s="5"/>
      <c r="M15" s="5">
        <v>0.79</v>
      </c>
      <c r="N15" s="3"/>
      <c r="O15" s="6">
        <v>10000</v>
      </c>
    </row>
    <row r="16" spans="1:15" ht="15">
      <c r="A16" s="16">
        <v>13</v>
      </c>
      <c r="B16" s="1"/>
      <c r="C16" s="2"/>
      <c r="D16" s="3"/>
      <c r="E16" s="4"/>
      <c r="F16" s="5"/>
      <c r="G16" s="6"/>
      <c r="H16" s="7"/>
      <c r="I16" s="4"/>
      <c r="J16" s="5"/>
      <c r="K16" s="5"/>
      <c r="L16" s="5"/>
      <c r="M16" s="5"/>
      <c r="N16" s="3"/>
      <c r="O16" s="6"/>
    </row>
    <row r="17" spans="1:15" ht="15">
      <c r="A17" s="16">
        <v>14</v>
      </c>
      <c r="B17" s="1"/>
      <c r="C17" s="2"/>
      <c r="D17" s="3"/>
      <c r="E17" s="4"/>
      <c r="F17" s="5"/>
      <c r="G17" s="6"/>
      <c r="H17" s="7"/>
      <c r="I17" s="4"/>
      <c r="J17" s="5"/>
      <c r="K17" s="5"/>
      <c r="L17" s="5"/>
      <c r="M17" s="5"/>
      <c r="N17" s="3"/>
      <c r="O17" s="6"/>
    </row>
    <row r="18" spans="1:15" ht="15">
      <c r="A18" s="16">
        <v>15</v>
      </c>
      <c r="B18" s="1"/>
      <c r="C18" s="2"/>
      <c r="D18" s="3"/>
      <c r="E18" s="4"/>
      <c r="F18" s="5"/>
      <c r="G18" s="6"/>
      <c r="H18" s="7"/>
      <c r="I18" s="4"/>
      <c r="J18" s="5"/>
      <c r="K18" s="5"/>
      <c r="L18" s="5"/>
      <c r="M18" s="5"/>
      <c r="N18" s="3"/>
      <c r="O18" s="6"/>
    </row>
    <row r="19" spans="1:15" ht="15">
      <c r="A19" s="16">
        <v>16</v>
      </c>
      <c r="B19" s="1"/>
      <c r="C19" s="2"/>
      <c r="D19" s="3"/>
      <c r="E19" s="4"/>
      <c r="F19" s="5"/>
      <c r="G19" s="6"/>
      <c r="H19" s="7"/>
      <c r="I19" s="4"/>
      <c r="J19" s="5"/>
      <c r="K19" s="5"/>
      <c r="L19" s="5"/>
      <c r="M19" s="5"/>
      <c r="N19" s="3"/>
      <c r="O19" s="6"/>
    </row>
    <row r="20" spans="1:15" ht="15">
      <c r="A20" s="16">
        <v>17</v>
      </c>
      <c r="B20" s="1"/>
      <c r="C20" s="2"/>
      <c r="D20" s="3"/>
      <c r="E20" s="4"/>
      <c r="F20" s="5"/>
      <c r="G20" s="6"/>
      <c r="H20" s="7"/>
      <c r="I20" s="4"/>
      <c r="J20" s="5"/>
      <c r="K20" s="5"/>
      <c r="L20" s="5"/>
      <c r="M20" s="5"/>
      <c r="N20" s="3"/>
      <c r="O20" s="6"/>
    </row>
    <row r="21" spans="1:15" ht="15">
      <c r="A21" s="16">
        <v>18</v>
      </c>
      <c r="B21" s="1"/>
      <c r="C21" s="2"/>
      <c r="D21" s="3"/>
      <c r="E21" s="4"/>
      <c r="F21" s="5"/>
      <c r="G21" s="6"/>
      <c r="H21" s="7"/>
      <c r="I21" s="4"/>
      <c r="J21" s="5"/>
      <c r="K21" s="5"/>
      <c r="L21" s="5"/>
      <c r="M21" s="5"/>
      <c r="N21" s="3"/>
      <c r="O21" s="6"/>
    </row>
    <row r="22" spans="1:15" ht="15">
      <c r="A22" s="16">
        <v>19</v>
      </c>
      <c r="B22" s="1"/>
      <c r="C22" s="2"/>
      <c r="D22" s="3"/>
      <c r="E22" s="4"/>
      <c r="F22" s="5"/>
      <c r="G22" s="6"/>
      <c r="H22" s="7"/>
      <c r="I22" s="4"/>
      <c r="J22" s="5"/>
      <c r="K22" s="5"/>
      <c r="L22" s="5"/>
      <c r="M22" s="5"/>
      <c r="N22" s="3"/>
      <c r="O22" s="6"/>
    </row>
    <row r="23" spans="1:15" ht="15">
      <c r="A23" s="16">
        <v>20</v>
      </c>
      <c r="B23" s="1"/>
      <c r="C23" s="2"/>
      <c r="D23" s="3"/>
      <c r="E23" s="4"/>
      <c r="F23" s="5"/>
      <c r="G23" s="6"/>
      <c r="H23" s="7"/>
      <c r="I23" s="4"/>
      <c r="J23" s="5"/>
      <c r="K23" s="5"/>
      <c r="L23" s="5"/>
      <c r="M23" s="5"/>
      <c r="N23" s="3"/>
      <c r="O23" s="6"/>
    </row>
    <row r="24" spans="1:15" ht="15">
      <c r="A24" s="16">
        <v>21</v>
      </c>
      <c r="B24" s="1"/>
      <c r="C24" s="2"/>
      <c r="D24" s="3"/>
      <c r="E24" s="4"/>
      <c r="F24" s="5"/>
      <c r="G24" s="6"/>
      <c r="H24" s="7"/>
      <c r="I24" s="4"/>
      <c r="J24" s="5"/>
      <c r="K24" s="5"/>
      <c r="L24" s="5"/>
      <c r="M24" s="5"/>
      <c r="N24" s="3"/>
      <c r="O24" s="6"/>
    </row>
    <row r="25" spans="1:15" ht="15">
      <c r="A25" s="16">
        <v>22</v>
      </c>
      <c r="B25" s="1"/>
      <c r="C25" s="2"/>
      <c r="D25" s="3"/>
      <c r="E25" s="4"/>
      <c r="F25" s="5"/>
      <c r="G25" s="6"/>
      <c r="H25" s="7"/>
      <c r="I25" s="4"/>
      <c r="J25" s="5"/>
      <c r="K25" s="5"/>
      <c r="L25" s="5"/>
      <c r="M25" s="5"/>
      <c r="N25" s="3"/>
      <c r="O25" s="6"/>
    </row>
    <row r="26" spans="1:15" ht="15">
      <c r="A26" s="16">
        <v>23</v>
      </c>
      <c r="B26" s="1"/>
      <c r="C26" s="2"/>
      <c r="D26" s="3"/>
      <c r="E26" s="4"/>
      <c r="F26" s="5"/>
      <c r="G26" s="6"/>
      <c r="H26" s="7"/>
      <c r="I26" s="4"/>
      <c r="J26" s="5"/>
      <c r="K26" s="5"/>
      <c r="L26" s="5"/>
      <c r="M26" s="5"/>
      <c r="N26" s="3"/>
      <c r="O26" s="6"/>
    </row>
    <row r="27" spans="1:15" ht="15">
      <c r="A27" s="16">
        <v>24</v>
      </c>
      <c r="B27" s="1"/>
      <c r="C27" s="2"/>
      <c r="D27" s="3"/>
      <c r="E27" s="4"/>
      <c r="F27" s="5"/>
      <c r="G27" s="6"/>
      <c r="H27" s="7"/>
      <c r="I27" s="4"/>
      <c r="J27" s="5"/>
      <c r="K27" s="5"/>
      <c r="L27" s="5"/>
      <c r="M27" s="5"/>
      <c r="N27" s="3"/>
      <c r="O27" s="6"/>
    </row>
    <row r="28" spans="1:15" ht="15">
      <c r="A28" s="16">
        <v>25</v>
      </c>
      <c r="B28" s="1"/>
      <c r="C28" s="2"/>
      <c r="D28" s="3"/>
      <c r="E28" s="4"/>
      <c r="F28" s="5"/>
      <c r="G28" s="6"/>
      <c r="H28" s="7"/>
      <c r="I28" s="4"/>
      <c r="J28" s="5"/>
      <c r="K28" s="5"/>
      <c r="L28" s="5"/>
      <c r="M28" s="5"/>
      <c r="N28" s="3"/>
      <c r="O28" s="6"/>
    </row>
    <row r="29" spans="1:15" ht="15">
      <c r="A29" s="16">
        <v>26</v>
      </c>
      <c r="B29" s="1"/>
      <c r="C29" s="2"/>
      <c r="D29" s="3"/>
      <c r="E29" s="4"/>
      <c r="F29" s="5"/>
      <c r="G29" s="6"/>
      <c r="H29" s="7"/>
      <c r="I29" s="4"/>
      <c r="J29" s="5"/>
      <c r="K29" s="5"/>
      <c r="L29" s="5"/>
      <c r="M29" s="5"/>
      <c r="N29" s="3"/>
      <c r="O29" s="6"/>
    </row>
    <row r="30" spans="1:15" ht="15">
      <c r="A30" s="16">
        <v>27</v>
      </c>
      <c r="B30" s="1"/>
      <c r="C30" s="2"/>
      <c r="D30" s="3"/>
      <c r="E30" s="4"/>
      <c r="F30" s="5"/>
      <c r="G30" s="6"/>
      <c r="H30" s="7"/>
      <c r="I30" s="4"/>
      <c r="J30" s="5"/>
      <c r="K30" s="5"/>
      <c r="L30" s="5"/>
      <c r="M30" s="5"/>
      <c r="N30" s="3"/>
      <c r="O30" s="6"/>
    </row>
    <row r="31" spans="1:15" ht="15">
      <c r="A31" s="16">
        <v>28</v>
      </c>
      <c r="B31" s="1"/>
      <c r="C31" s="2"/>
      <c r="D31" s="3"/>
      <c r="E31" s="4"/>
      <c r="F31" s="5"/>
      <c r="G31" s="6"/>
      <c r="H31" s="7"/>
      <c r="I31" s="4"/>
      <c r="J31" s="5"/>
      <c r="K31" s="5"/>
      <c r="L31" s="5"/>
      <c r="M31" s="5"/>
      <c r="N31" s="3"/>
      <c r="O31" s="6"/>
    </row>
    <row r="32" spans="1:15" ht="15">
      <c r="A32" s="16">
        <v>29</v>
      </c>
      <c r="B32" s="1"/>
      <c r="C32" s="2"/>
      <c r="D32" s="3"/>
      <c r="E32" s="4"/>
      <c r="F32" s="5"/>
      <c r="G32" s="6"/>
      <c r="H32" s="7"/>
      <c r="I32" s="4"/>
      <c r="J32" s="5"/>
      <c r="K32" s="5"/>
      <c r="L32" s="5"/>
      <c r="M32" s="5"/>
      <c r="N32" s="3"/>
      <c r="O32" s="6"/>
    </row>
    <row r="33" spans="1:15" ht="15.75" thickBot="1">
      <c r="A33" s="25">
        <v>30</v>
      </c>
      <c r="B33" s="8"/>
      <c r="C33" s="9"/>
      <c r="D33" s="10"/>
      <c r="E33" s="11"/>
      <c r="F33" s="12"/>
      <c r="G33" s="13"/>
      <c r="H33" s="14"/>
      <c r="I33" s="11"/>
      <c r="J33" s="12"/>
      <c r="K33" s="12"/>
      <c r="L33" s="12"/>
      <c r="M33" s="12"/>
      <c r="N33" s="10"/>
      <c r="O33" s="13"/>
    </row>
    <row r="34" spans="5:7" ht="15">
      <c r="E34" s="7"/>
      <c r="F34" s="7"/>
      <c r="G34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3" sqref="I3"/>
    </sheetView>
  </sheetViews>
  <sheetFormatPr defaultColWidth="11.421875" defaultRowHeight="15"/>
  <cols>
    <col min="1" max="16384" width="11.421875" style="39" customWidth="1"/>
  </cols>
  <sheetData>
    <row r="1" spans="2:7" ht="15">
      <c r="B1" s="39">
        <v>1</v>
      </c>
      <c r="C1" s="39">
        <v>2</v>
      </c>
      <c r="D1" s="39">
        <v>3</v>
      </c>
      <c r="E1" s="39">
        <v>4</v>
      </c>
      <c r="F1" s="39">
        <v>5</v>
      </c>
      <c r="G1" s="39">
        <v>6</v>
      </c>
    </row>
    <row r="2" spans="1:7" ht="15">
      <c r="A2" s="39">
        <v>1000</v>
      </c>
      <c r="B2" s="39">
        <f>IF($A2&gt;Résultats!$I$13,B1,('Calcul des vitesses'!$A2*60)*Résultats!$J$8/Résultats!$N$8/Résultats!L$13*Résultats!$J$10/100000)</f>
        <v>3.664726902602008</v>
      </c>
      <c r="C2" s="39">
        <f>IF($A2&gt;Résultats!$I$13,C1,('Calcul des vitesses'!$A2*60)*Résultats!$J$8/Résultats!$N$8/Résultats!M$13*Résultats!$J$10/100000)</f>
        <v>5.537158034704794</v>
      </c>
      <c r="D2" s="39">
        <f>IF($A2&gt;Résultats!$I$13,D1,('Calcul des vitesses'!$A2*60)*Résultats!$J$8/Résultats!$N$8/Résultats!N$13*Résultats!$J$10/100000)</f>
        <v>7.352812546084625</v>
      </c>
      <c r="E2" s="39">
        <f>IF($A2&gt;Résultats!$I$13,E1,('Calcul des vitesses'!$A2*60)*Résultats!$J$8/Résultats!$N$8/Résultats!O$13*Résultats!$J$10/100000)</f>
        <v>9.083264492625975</v>
      </c>
      <c r="F2" s="39">
        <f>IF($A2&gt;Résultats!$I$13,F1,('Calcul des vitesses'!$A2*60)*Résultats!$J$8/Résultats!$N$8/Résultats!P$13*Résultats!$J$10/100000)</f>
        <v>10.848663861098737</v>
      </c>
      <c r="G2" s="39">
        <f>IF($A2&gt;Résultats!$I$13,G1,('Calcul des vitesses'!$A2*60)*Résultats!$J$8/Résultats!$N$8/Résultats!Q$13*Résultats!$J$10/100000)</f>
        <v>12.692140971970037</v>
      </c>
    </row>
    <row r="3" spans="1:7" ht="15">
      <c r="A3" s="39">
        <v>1250</v>
      </c>
      <c r="B3" s="39">
        <f>IF($A3&gt;Résultats!$I$13,B2,('Calcul des vitesses'!$A3*60)*Résultats!$J$8/Résultats!$N$8/Résultats!L$13*Résultats!$J$10/100000)</f>
        <v>4.58090862825251</v>
      </c>
      <c r="C3" s="39">
        <f>IF($A3&gt;Résultats!$I$13,C2,('Calcul des vitesses'!$A3*60)*Résultats!$J$8/Résultats!$N$8/Résultats!M$13*Résultats!$J$10/100000)</f>
        <v>6.921447543380992</v>
      </c>
      <c r="D3" s="39">
        <f>IF($A3&gt;Résultats!$I$13,D2,('Calcul des vitesses'!$A3*60)*Résultats!$J$8/Résultats!$N$8/Résultats!N$13*Résultats!$J$10/100000)</f>
        <v>9.19101568260578</v>
      </c>
      <c r="E3" s="39">
        <f>IF($A3&gt;Résultats!$I$13,E2,('Calcul des vitesses'!$A3*60)*Résultats!$J$8/Résultats!$N$8/Résultats!O$13*Résultats!$J$10/100000)</f>
        <v>11.354080615782468</v>
      </c>
      <c r="F3" s="39">
        <f>IF($A3&gt;Résultats!$I$13,F2,('Calcul des vitesses'!$A3*60)*Résultats!$J$8/Résultats!$N$8/Résultats!P$13*Résultats!$J$10/100000)</f>
        <v>13.560829826373421</v>
      </c>
      <c r="G3" s="39">
        <f>IF($A3&gt;Résultats!$I$13,G2,('Calcul des vitesses'!$A3*60)*Résultats!$J$8/Résultats!$N$8/Résultats!Q$13*Résultats!$J$10/100000)</f>
        <v>15.865176214962545</v>
      </c>
    </row>
    <row r="4" spans="1:7" ht="15">
      <c r="A4" s="39">
        <v>1500</v>
      </c>
      <c r="B4" s="39">
        <f>IF($A4&gt;Résultats!$I$13,B3,('Calcul des vitesses'!$A4*60)*Résultats!$J$8/Résultats!$N$8/Résultats!L$13*Résultats!$J$10/100000)</f>
        <v>5.497090353903013</v>
      </c>
      <c r="C4" s="39">
        <f>IF($A4&gt;Résultats!$I$13,C3,('Calcul des vitesses'!$A4*60)*Résultats!$J$8/Résultats!$N$8/Résultats!M$13*Résultats!$J$10/100000)</f>
        <v>8.305737052057193</v>
      </c>
      <c r="D4" s="39">
        <f>IF($A4&gt;Résultats!$I$13,D3,('Calcul des vitesses'!$A4*60)*Résultats!$J$8/Résultats!$N$8/Résultats!N$13*Résultats!$J$10/100000)</f>
        <v>11.029218819126939</v>
      </c>
      <c r="E4" s="39">
        <f>IF($A4&gt;Résultats!$I$13,E3,('Calcul des vitesses'!$A4*60)*Résultats!$J$8/Résultats!$N$8/Résultats!O$13*Résultats!$J$10/100000)</f>
        <v>13.624896738938961</v>
      </c>
      <c r="F4" s="39">
        <f>IF($A4&gt;Résultats!$I$13,F3,('Calcul des vitesses'!$A4*60)*Résultats!$J$8/Résultats!$N$8/Résultats!P$13*Résultats!$J$10/100000)</f>
        <v>16.272995791648103</v>
      </c>
      <c r="G4" s="39">
        <f>IF($A4&gt;Résultats!$I$13,G3,('Calcul des vitesses'!$A4*60)*Résultats!$J$8/Résultats!$N$8/Résultats!Q$13*Résultats!$J$10/100000)</f>
        <v>19.038211457955054</v>
      </c>
    </row>
    <row r="5" spans="1:7" ht="15">
      <c r="A5" s="39">
        <v>1750</v>
      </c>
      <c r="B5" s="39">
        <f>IF($A5&gt;Résultats!$I$13,B4,('Calcul des vitesses'!$A5*60)*Résultats!$J$8/Résultats!$N$8/Résultats!L$13*Résultats!$J$10/100000)</f>
        <v>6.413272079553513</v>
      </c>
      <c r="C5" s="39">
        <f>IF($A5&gt;Résultats!$I$13,C4,('Calcul des vitesses'!$A5*60)*Résultats!$J$8/Résultats!$N$8/Résultats!M$13*Résultats!$J$10/100000)</f>
        <v>9.690026560733388</v>
      </c>
      <c r="D5" s="39">
        <f>IF($A5&gt;Résultats!$I$13,D4,('Calcul des vitesses'!$A5*60)*Résultats!$J$8/Résultats!$N$8/Résultats!N$13*Résultats!$J$10/100000)</f>
        <v>12.867421955648092</v>
      </c>
      <c r="E5" s="39">
        <f>IF($A5&gt;Résultats!$I$13,E4,('Calcul des vitesses'!$A5*60)*Résultats!$J$8/Résultats!$N$8/Résultats!O$13*Résultats!$J$10/100000)</f>
        <v>15.895712862095456</v>
      </c>
      <c r="F5" s="39">
        <f>IF($A5&gt;Résultats!$I$13,F4,('Calcul des vitesses'!$A5*60)*Résultats!$J$8/Résultats!$N$8/Résultats!P$13*Résultats!$J$10/100000)</f>
        <v>18.985161756922786</v>
      </c>
      <c r="G5" s="39">
        <f>IF($A5&gt;Résultats!$I$13,G4,('Calcul des vitesses'!$A5*60)*Résultats!$J$8/Résultats!$N$8/Résultats!Q$13*Résultats!$J$10/100000)</f>
        <v>22.21124670094756</v>
      </c>
    </row>
    <row r="6" spans="1:7" ht="15">
      <c r="A6" s="39">
        <v>2000</v>
      </c>
      <c r="B6" s="39">
        <f>IF($A6&gt;Résultats!$I$13,B5,('Calcul des vitesses'!$A6*60)*Résultats!$J$8/Résultats!$N$8/Résultats!L$13*Résultats!$J$10/100000)</f>
        <v>7.329453805204016</v>
      </c>
      <c r="C6" s="39">
        <f>IF($A6&gt;Résultats!$I$13,C5,('Calcul des vitesses'!$A6*60)*Résultats!$J$8/Résultats!$N$8/Résultats!M$13*Résultats!$J$10/100000)</f>
        <v>11.074316069409589</v>
      </c>
      <c r="D6" s="39">
        <f>IF($A6&gt;Résultats!$I$13,D5,('Calcul des vitesses'!$A6*60)*Résultats!$J$8/Résultats!$N$8/Résultats!N$13*Résultats!$J$10/100000)</f>
        <v>14.70562509216925</v>
      </c>
      <c r="E6" s="39">
        <f>IF($A6&gt;Résultats!$I$13,E5,('Calcul des vitesses'!$A6*60)*Résultats!$J$8/Résultats!$N$8/Résultats!O$13*Résultats!$J$10/100000)</f>
        <v>18.16652898525195</v>
      </c>
      <c r="F6" s="39">
        <f>IF($A6&gt;Résultats!$I$13,F5,('Calcul des vitesses'!$A6*60)*Résultats!$J$8/Résultats!$N$8/Résultats!P$13*Résultats!$J$10/100000)</f>
        <v>21.697327722197475</v>
      </c>
      <c r="G6" s="39">
        <f>IF($A6&gt;Résultats!$I$13,G5,('Calcul des vitesses'!$A6*60)*Résultats!$J$8/Résultats!$N$8/Résultats!Q$13*Résultats!$J$10/100000)</f>
        <v>25.384281943940074</v>
      </c>
    </row>
    <row r="7" spans="1:7" ht="15">
      <c r="A7" s="39">
        <v>2250</v>
      </c>
      <c r="B7" s="39">
        <f>IF($A7&gt;Résultats!$I$13,B6,('Calcul des vitesses'!$A7*60)*Résultats!$J$8/Résultats!$N$8/Résultats!L$13*Résultats!$J$10/100000)</f>
        <v>8.245635530854518</v>
      </c>
      <c r="C7" s="39">
        <f>IF($A7&gt;Résultats!$I$13,C6,('Calcul des vitesses'!$A7*60)*Résultats!$J$8/Résultats!$N$8/Résultats!M$13*Résultats!$J$10/100000)</f>
        <v>12.458605578085784</v>
      </c>
      <c r="D7" s="39">
        <f>IF($A7&gt;Résultats!$I$13,D6,('Calcul des vitesses'!$A7*60)*Résultats!$J$8/Résultats!$N$8/Résultats!N$13*Résultats!$J$10/100000)</f>
        <v>16.543828228690405</v>
      </c>
      <c r="E7" s="39">
        <f>IF($A7&gt;Résultats!$I$13,E6,('Calcul des vitesses'!$A7*60)*Résultats!$J$8/Résultats!$N$8/Résultats!O$13*Résultats!$J$10/100000)</f>
        <v>20.43734510840844</v>
      </c>
      <c r="F7" s="39">
        <f>IF($A7&gt;Résultats!$I$13,F6,('Calcul des vitesses'!$A7*60)*Résultats!$J$8/Résultats!$N$8/Résultats!P$13*Résultats!$J$10/100000)</f>
        <v>24.409493687472153</v>
      </c>
      <c r="G7" s="39">
        <f>IF($A7&gt;Résultats!$I$13,G6,('Calcul des vitesses'!$A7*60)*Résultats!$J$8/Résultats!$N$8/Résultats!Q$13*Résultats!$J$10/100000)</f>
        <v>28.557317186932583</v>
      </c>
    </row>
    <row r="8" spans="1:7" ht="15">
      <c r="A8" s="39">
        <v>2500</v>
      </c>
      <c r="B8" s="39">
        <f>IF($A8&gt;Résultats!$I$13,B7,('Calcul des vitesses'!$A8*60)*Résultats!$J$8/Résultats!$N$8/Résultats!L$13*Résultats!$J$10/100000)</f>
        <v>9.16181725650502</v>
      </c>
      <c r="C8" s="39">
        <f>IF($A8&gt;Résultats!$I$13,C7,('Calcul des vitesses'!$A8*60)*Résultats!$J$8/Résultats!$N$8/Résultats!M$13*Résultats!$J$10/100000)</f>
        <v>13.842895086761985</v>
      </c>
      <c r="D8" s="39">
        <f>IF($A8&gt;Résultats!$I$13,D7,('Calcul des vitesses'!$A8*60)*Résultats!$J$8/Résultats!$N$8/Résultats!N$13*Résultats!$J$10/100000)</f>
        <v>18.38203136521156</v>
      </c>
      <c r="E8" s="39">
        <f>IF($A8&gt;Résultats!$I$13,E7,('Calcul des vitesses'!$A8*60)*Résultats!$J$8/Résultats!$N$8/Résultats!O$13*Résultats!$J$10/100000)</f>
        <v>22.708161231564937</v>
      </c>
      <c r="F8" s="39">
        <f>IF($A8&gt;Résultats!$I$13,F7,('Calcul des vitesses'!$A8*60)*Résultats!$J$8/Résultats!$N$8/Résultats!P$13*Résultats!$J$10/100000)</f>
        <v>27.121659652746843</v>
      </c>
      <c r="G8" s="39">
        <f>IF($A8&gt;Résultats!$I$13,G7,('Calcul des vitesses'!$A8*60)*Résultats!$J$8/Résultats!$N$8/Résultats!Q$13*Résultats!$J$10/100000)</f>
        <v>31.73035242992509</v>
      </c>
    </row>
    <row r="9" spans="1:7" ht="15">
      <c r="A9" s="39">
        <v>2750</v>
      </c>
      <c r="B9" s="39">
        <f>IF($A9&gt;Résultats!$I$13,B8,('Calcul des vitesses'!$A9*60)*Résultats!$J$8/Résultats!$N$8/Résultats!L$13*Résultats!$J$10/100000)</f>
        <v>10.077998982155522</v>
      </c>
      <c r="C9" s="39">
        <f>IF($A9&gt;Résultats!$I$13,C8,('Calcul des vitesses'!$A9*60)*Résultats!$J$8/Résultats!$N$8/Résultats!M$13*Résultats!$J$10/100000)</f>
        <v>15.227184595438183</v>
      </c>
      <c r="D9" s="39">
        <f>IF($A9&gt;Résultats!$I$13,D8,('Calcul des vitesses'!$A9*60)*Résultats!$J$8/Résultats!$N$8/Résultats!N$13*Résultats!$J$10/100000)</f>
        <v>20.22023450173272</v>
      </c>
      <c r="E9" s="39">
        <f>IF($A9&gt;Résultats!$I$13,E8,('Calcul des vitesses'!$A9*60)*Résultats!$J$8/Résultats!$N$8/Résultats!O$13*Résultats!$J$10/100000)</f>
        <v>24.978977354721426</v>
      </c>
      <c r="F9" s="39">
        <f>IF($A9&gt;Résultats!$I$13,F8,('Calcul des vitesses'!$A9*60)*Résultats!$J$8/Résultats!$N$8/Résultats!P$13*Résultats!$J$10/100000)</f>
        <v>29.83382561802152</v>
      </c>
      <c r="G9" s="39">
        <f>IF($A9&gt;Résultats!$I$13,G8,('Calcul des vitesses'!$A9*60)*Résultats!$J$8/Résultats!$N$8/Résultats!Q$13*Résultats!$J$10/100000)</f>
        <v>34.9033876729176</v>
      </c>
    </row>
    <row r="10" spans="1:7" ht="15">
      <c r="A10" s="39">
        <v>3000</v>
      </c>
      <c r="B10" s="39">
        <f>IF($A10&gt;Résultats!$I$13,B9,('Calcul des vitesses'!$A10*60)*Résultats!$J$8/Résultats!$N$8/Résultats!L$13*Résultats!$J$10/100000)</f>
        <v>10.994180707806025</v>
      </c>
      <c r="C10" s="39">
        <f>IF($A10&gt;Résultats!$I$13,C9,('Calcul des vitesses'!$A10*60)*Résultats!$J$8/Résultats!$N$8/Résultats!M$13*Résultats!$J$10/100000)</f>
        <v>16.611474104114386</v>
      </c>
      <c r="D10" s="39">
        <f>IF($A10&gt;Résultats!$I$13,D9,('Calcul des vitesses'!$A10*60)*Résultats!$J$8/Résultats!$N$8/Résultats!N$13*Résultats!$J$10/100000)</f>
        <v>22.058437638253878</v>
      </c>
      <c r="E10" s="39">
        <f>IF($A10&gt;Résultats!$I$13,E9,('Calcul des vitesses'!$A10*60)*Résultats!$J$8/Résultats!$N$8/Résultats!O$13*Résultats!$J$10/100000)</f>
        <v>27.249793477877922</v>
      </c>
      <c r="F10" s="39">
        <f>IF($A10&gt;Résultats!$I$13,F9,('Calcul des vitesses'!$A10*60)*Résultats!$J$8/Résultats!$N$8/Résultats!P$13*Résultats!$J$10/100000)</f>
        <v>32.54599158329621</v>
      </c>
      <c r="G10" s="39">
        <f>IF($A10&gt;Résultats!$I$13,G9,('Calcul des vitesses'!$A10*60)*Résultats!$J$8/Résultats!$N$8/Résultats!Q$13*Résultats!$J$10/100000)</f>
        <v>38.07642291591011</v>
      </c>
    </row>
    <row r="11" spans="1:7" ht="15">
      <c r="A11" s="39">
        <v>3250</v>
      </c>
      <c r="B11" s="39">
        <f>IF($A11&gt;Résultats!$I$13,B10,('Calcul des vitesses'!$A11*60)*Résultats!$J$8/Résultats!$N$8/Résultats!L$13*Résultats!$J$10/100000)</f>
        <v>11.910362433456525</v>
      </c>
      <c r="C11" s="39">
        <f>IF($A11&gt;Résultats!$I$13,C10,('Calcul des vitesses'!$A11*60)*Résultats!$J$8/Résultats!$N$8/Résultats!M$13*Résultats!$J$10/100000)</f>
        <v>17.995763612790583</v>
      </c>
      <c r="D11" s="39">
        <f>IF($A11&gt;Résultats!$I$13,D10,('Calcul des vitesses'!$A11*60)*Résultats!$J$8/Résultats!$N$8/Résultats!N$13*Résultats!$J$10/100000)</f>
        <v>23.89664077477503</v>
      </c>
      <c r="E11" s="39">
        <f>IF($A11&gt;Résultats!$I$13,E10,('Calcul des vitesses'!$A11*60)*Résultats!$J$8/Résultats!$N$8/Résultats!O$13*Résultats!$J$10/100000)</f>
        <v>29.520609601034415</v>
      </c>
      <c r="F11" s="39">
        <f>IF($A11&gt;Résultats!$I$13,F10,('Calcul des vitesses'!$A11*60)*Résultats!$J$8/Résultats!$N$8/Résultats!P$13*Résultats!$J$10/100000)</f>
        <v>35.25815754857089</v>
      </c>
      <c r="G11" s="39">
        <f>IF($A11&gt;Résultats!$I$13,G10,('Calcul des vitesses'!$A11*60)*Résultats!$J$8/Résultats!$N$8/Résultats!Q$13*Résultats!$J$10/100000)</f>
        <v>41.24945815890262</v>
      </c>
    </row>
    <row r="12" spans="1:7" ht="15">
      <c r="A12" s="39">
        <v>3500</v>
      </c>
      <c r="B12" s="39">
        <f>IF($A12&gt;Résultats!$I$13,B11,('Calcul des vitesses'!$A12*60)*Résultats!$J$8/Résultats!$N$8/Résultats!L$13*Résultats!$J$10/100000)</f>
        <v>12.826544159107026</v>
      </c>
      <c r="C12" s="39">
        <f>IF($A12&gt;Résultats!$I$13,C11,('Calcul des vitesses'!$A12*60)*Résultats!$J$8/Résultats!$N$8/Résultats!M$13*Résultats!$J$10/100000)</f>
        <v>19.380053121466776</v>
      </c>
      <c r="D12" s="39">
        <f>IF($A12&gt;Résultats!$I$13,D11,('Calcul des vitesses'!$A12*60)*Résultats!$J$8/Résultats!$N$8/Résultats!N$13*Résultats!$J$10/100000)</f>
        <v>25.734843911296185</v>
      </c>
      <c r="E12" s="39">
        <f>IF($A12&gt;Résultats!$I$13,E11,('Calcul des vitesses'!$A12*60)*Résultats!$J$8/Résultats!$N$8/Résultats!O$13*Résultats!$J$10/100000)</f>
        <v>31.791425724190912</v>
      </c>
      <c r="F12" s="39">
        <f>IF($A12&gt;Résultats!$I$13,F11,('Calcul des vitesses'!$A12*60)*Résultats!$J$8/Résultats!$N$8/Résultats!P$13*Résultats!$J$10/100000)</f>
        <v>37.97032351384557</v>
      </c>
      <c r="G12" s="39">
        <f>IF($A12&gt;Résultats!$I$13,G11,('Calcul des vitesses'!$A12*60)*Résultats!$J$8/Résultats!$N$8/Résultats!Q$13*Résultats!$J$10/100000)</f>
        <v>44.42249340189512</v>
      </c>
    </row>
    <row r="13" spans="1:7" ht="15">
      <c r="A13" s="39">
        <v>3750</v>
      </c>
      <c r="B13" s="39">
        <f>IF($A13&gt;Résultats!$I$13,B12,('Calcul des vitesses'!$A13*60)*Résultats!$J$8/Résultats!$N$8/Résultats!L$13*Résultats!$J$10/100000)</f>
        <v>13.742725884757531</v>
      </c>
      <c r="C13" s="39">
        <f>IF($A13&gt;Résultats!$I$13,C12,('Calcul des vitesses'!$A13*60)*Résultats!$J$8/Résultats!$N$8/Résultats!M$13*Résultats!$J$10/100000)</f>
        <v>20.76434263014298</v>
      </c>
      <c r="D13" s="39">
        <f>IF($A13&gt;Résultats!$I$13,D12,('Calcul des vitesses'!$A13*60)*Résultats!$J$8/Résultats!$N$8/Résultats!N$13*Résultats!$J$10/100000)</f>
        <v>27.573047047817344</v>
      </c>
      <c r="E13" s="39">
        <f>IF($A13&gt;Résultats!$I$13,E12,('Calcul des vitesses'!$A13*60)*Résultats!$J$8/Résultats!$N$8/Résultats!O$13*Résultats!$J$10/100000)</f>
        <v>34.062241847347416</v>
      </c>
      <c r="F13" s="39">
        <f>IF($A13&gt;Résultats!$I$13,F12,('Calcul des vitesses'!$A13*60)*Résultats!$J$8/Résultats!$N$8/Résultats!P$13*Résultats!$J$10/100000)</f>
        <v>40.68248947912026</v>
      </c>
      <c r="G13" s="39">
        <f>IF($A13&gt;Résultats!$I$13,G12,('Calcul des vitesses'!$A13*60)*Résultats!$J$8/Résultats!$N$8/Résultats!Q$13*Résultats!$J$10/100000)</f>
        <v>47.59552864488764</v>
      </c>
    </row>
    <row r="14" spans="1:7" ht="15">
      <c r="A14" s="39">
        <v>4000</v>
      </c>
      <c r="B14" s="39">
        <f>IF($A14&gt;Résultats!$I$13,B13,('Calcul des vitesses'!$A14*60)*Résultats!$J$8/Résultats!$N$8/Résultats!L$13*Résultats!$J$10/100000)</f>
        <v>14.658907610408033</v>
      </c>
      <c r="C14" s="39">
        <f>IF($A14&gt;Résultats!$I$13,C13,('Calcul des vitesses'!$A14*60)*Résultats!$J$8/Résultats!$N$8/Résultats!M$13*Résultats!$J$10/100000)</f>
        <v>22.148632138819178</v>
      </c>
      <c r="D14" s="39">
        <f>IF($A14&gt;Résultats!$I$13,D13,('Calcul des vitesses'!$A14*60)*Résultats!$J$8/Résultats!$N$8/Résultats!N$13*Résultats!$J$10/100000)</f>
        <v>29.4112501843385</v>
      </c>
      <c r="E14" s="39">
        <f>IF($A14&gt;Résultats!$I$13,E13,('Calcul des vitesses'!$A14*60)*Résultats!$J$8/Résultats!$N$8/Résultats!O$13*Résultats!$J$10/100000)</f>
        <v>36.3330579705039</v>
      </c>
      <c r="F14" s="39">
        <f>IF($A14&gt;Résultats!$I$13,F13,('Calcul des vitesses'!$A14*60)*Résultats!$J$8/Résultats!$N$8/Résultats!P$13*Résultats!$J$10/100000)</f>
        <v>43.39465544439495</v>
      </c>
      <c r="G14" s="39">
        <f>IF($A14&gt;Résultats!$I$13,G13,('Calcul des vitesses'!$A14*60)*Résultats!$J$8/Résultats!$N$8/Résultats!Q$13*Résultats!$J$10/100000)</f>
        <v>50.76856388788015</v>
      </c>
    </row>
    <row r="15" spans="1:7" ht="15">
      <c r="A15" s="39">
        <v>4250</v>
      </c>
      <c r="B15" s="39">
        <f>IF($A15&gt;Résultats!$I$13,B14,('Calcul des vitesses'!$A15*60)*Résultats!$J$8/Résultats!$N$8/Résultats!L$13*Résultats!$J$10/100000)</f>
        <v>15.575089336058538</v>
      </c>
      <c r="C15" s="39">
        <f>IF($A15&gt;Résultats!$I$13,C14,('Calcul des vitesses'!$A15*60)*Résultats!$J$8/Résultats!$N$8/Résultats!M$13*Résultats!$J$10/100000)</f>
        <v>23.53292164749538</v>
      </c>
      <c r="D15" s="39">
        <f>IF($A15&gt;Résultats!$I$13,D14,('Calcul des vitesses'!$A15*60)*Résultats!$J$8/Résultats!$N$8/Résultats!N$13*Résultats!$J$10/100000)</f>
        <v>31.24945332085966</v>
      </c>
      <c r="E15" s="39">
        <f>IF($A15&gt;Résultats!$I$13,E14,('Calcul des vitesses'!$A15*60)*Résultats!$J$8/Résultats!$N$8/Résultats!O$13*Résultats!$J$10/100000)</f>
        <v>38.6038740936604</v>
      </c>
      <c r="F15" s="39">
        <f>IF($A15&gt;Résultats!$I$13,F14,('Calcul des vitesses'!$A15*60)*Résultats!$J$8/Résultats!$N$8/Résultats!P$13*Résultats!$J$10/100000)</f>
        <v>46.10682140966963</v>
      </c>
      <c r="G15" s="39">
        <f>IF($A15&gt;Résultats!$I$13,G14,('Calcul des vitesses'!$A15*60)*Résultats!$J$8/Résultats!$N$8/Résultats!Q$13*Résultats!$J$10/100000)</f>
        <v>53.94159913087267</v>
      </c>
    </row>
    <row r="16" spans="1:7" ht="15">
      <c r="A16" s="39">
        <v>4500</v>
      </c>
      <c r="B16" s="39">
        <f>IF($A16&gt;Résultats!$I$13,B15,('Calcul des vitesses'!$A16*60)*Résultats!$J$8/Résultats!$N$8/Résultats!L$13*Résultats!$J$10/100000)</f>
        <v>16.491271061709035</v>
      </c>
      <c r="C16" s="39">
        <f>IF($A16&gt;Résultats!$I$13,C15,('Calcul des vitesses'!$A16*60)*Résultats!$J$8/Résultats!$N$8/Résultats!M$13*Résultats!$J$10/100000)</f>
        <v>24.917211156171568</v>
      </c>
      <c r="D16" s="39">
        <f>IF($A16&gt;Résultats!$I$13,D15,('Calcul des vitesses'!$A16*60)*Résultats!$J$8/Résultats!$N$8/Résultats!N$13*Résultats!$J$10/100000)</f>
        <v>33.08765645738081</v>
      </c>
      <c r="E16" s="39">
        <f>IF($A16&gt;Résultats!$I$13,E15,('Calcul des vitesses'!$A16*60)*Résultats!$J$8/Résultats!$N$8/Résultats!O$13*Résultats!$J$10/100000)</f>
        <v>40.87469021681688</v>
      </c>
      <c r="F16" s="39">
        <f>IF($A16&gt;Résultats!$I$13,F15,('Calcul des vitesses'!$A16*60)*Résultats!$J$8/Résultats!$N$8/Résultats!P$13*Résultats!$J$10/100000)</f>
        <v>48.81898737494431</v>
      </c>
      <c r="G16" s="39">
        <f>IF($A16&gt;Résultats!$I$13,G15,('Calcul des vitesses'!$A16*60)*Résultats!$J$8/Résultats!$N$8/Résultats!Q$13*Résultats!$J$10/100000)</f>
        <v>57.114634373865165</v>
      </c>
    </row>
    <row r="17" spans="1:7" ht="15">
      <c r="A17" s="39">
        <v>4750</v>
      </c>
      <c r="B17" s="39">
        <f>IF($A17&gt;Résultats!$I$13,B16,('Calcul des vitesses'!$A17*60)*Résultats!$J$8/Résultats!$N$8/Résultats!L$13*Résultats!$J$10/100000)</f>
        <v>17.40745278735954</v>
      </c>
      <c r="C17" s="39">
        <f>IF($A17&gt;Résultats!$I$13,C16,('Calcul des vitesses'!$A17*60)*Résultats!$J$8/Résultats!$N$8/Résultats!M$13*Résultats!$J$10/100000)</f>
        <v>26.301500664847772</v>
      </c>
      <c r="D17" s="39">
        <f>IF($A17&gt;Résultats!$I$13,D16,('Calcul des vitesses'!$A17*60)*Résultats!$J$8/Résultats!$N$8/Résultats!N$13*Résultats!$J$10/100000)</f>
        <v>34.92585959390197</v>
      </c>
      <c r="E17" s="39">
        <f>IF($A17&gt;Résultats!$I$13,E16,('Calcul des vitesses'!$A17*60)*Résultats!$J$8/Résultats!$N$8/Résultats!O$13*Résultats!$J$10/100000)</f>
        <v>43.14550633997339</v>
      </c>
      <c r="F17" s="39">
        <f>IF($A17&gt;Résultats!$I$13,F16,('Calcul des vitesses'!$A17*60)*Résultats!$J$8/Résultats!$N$8/Résultats!P$13*Résultats!$J$10/100000)</f>
        <v>51.53115334021899</v>
      </c>
      <c r="G17" s="39">
        <f>IF($A17&gt;Résultats!$I$13,G16,('Calcul des vitesses'!$A17*60)*Résultats!$J$8/Résultats!$N$8/Résultats!Q$13*Résultats!$J$10/100000)</f>
        <v>60.287669616857684</v>
      </c>
    </row>
    <row r="18" spans="1:7" ht="15">
      <c r="A18" s="39">
        <v>5000</v>
      </c>
      <c r="B18" s="39">
        <f>IF($A18&gt;Résultats!$I$13,B17,('Calcul des vitesses'!$A18*60)*Résultats!$J$8/Résultats!$N$8/Résultats!L$13*Résultats!$J$10/100000)</f>
        <v>18.32363451301004</v>
      </c>
      <c r="C18" s="39">
        <f>IF($A18&gt;Résultats!$I$13,C17,('Calcul des vitesses'!$A18*60)*Résultats!$J$8/Résultats!$N$8/Résultats!M$13*Résultats!$J$10/100000)</f>
        <v>27.68579017352397</v>
      </c>
      <c r="D18" s="39">
        <f>IF($A18&gt;Résultats!$I$13,D17,('Calcul des vitesses'!$A18*60)*Résultats!$J$8/Résultats!$N$8/Résultats!N$13*Résultats!$J$10/100000)</f>
        <v>36.76406273042312</v>
      </c>
      <c r="E18" s="39">
        <f>IF($A18&gt;Résultats!$I$13,E17,('Calcul des vitesses'!$A18*60)*Résultats!$J$8/Résultats!$N$8/Résultats!O$13*Résultats!$J$10/100000)</f>
        <v>45.41632246312987</v>
      </c>
      <c r="F18" s="39">
        <f>IF($A18&gt;Résultats!$I$13,F17,('Calcul des vitesses'!$A18*60)*Résultats!$J$8/Résultats!$N$8/Résultats!P$13*Résultats!$J$10/100000)</f>
        <v>54.243319305493685</v>
      </c>
      <c r="G18" s="39">
        <f>IF($A18&gt;Résultats!$I$13,G17,('Calcul des vitesses'!$A18*60)*Résultats!$J$8/Résultats!$N$8/Résultats!Q$13*Résultats!$J$10/100000)</f>
        <v>63.46070485985018</v>
      </c>
    </row>
    <row r="19" spans="1:7" ht="15">
      <c r="A19" s="39">
        <v>5250</v>
      </c>
      <c r="B19" s="39">
        <f>IF($A19&gt;Résultats!$I$13,B18,('Calcul des vitesses'!$A19*60)*Résultats!$J$8/Résultats!$N$8/Résultats!L$13*Résultats!$J$10/100000)</f>
        <v>19.23981623866054</v>
      </c>
      <c r="C19" s="39">
        <f>IF($A19&gt;Résultats!$I$13,C18,('Calcul des vitesses'!$A19*60)*Résultats!$J$8/Résultats!$N$8/Résultats!M$13*Résultats!$J$10/100000)</f>
        <v>29.070079682200173</v>
      </c>
      <c r="D19" s="39">
        <f>IF($A19&gt;Résultats!$I$13,D18,('Calcul des vitesses'!$A19*60)*Résultats!$J$8/Résultats!$N$8/Résultats!N$13*Résultats!$J$10/100000)</f>
        <v>38.60226586694428</v>
      </c>
      <c r="E19" s="39">
        <f>IF($A19&gt;Résultats!$I$13,E18,('Calcul des vitesses'!$A19*60)*Résultats!$J$8/Résultats!$N$8/Résultats!O$13*Résultats!$J$10/100000)</f>
        <v>47.68713858628637</v>
      </c>
      <c r="F19" s="39">
        <f>IF($A19&gt;Résultats!$I$13,F18,('Calcul des vitesses'!$A19*60)*Résultats!$J$8/Résultats!$N$8/Résultats!P$13*Résultats!$J$10/100000)</f>
        <v>56.955485270768364</v>
      </c>
      <c r="G19" s="39">
        <f>IF($A19&gt;Résultats!$I$13,G18,('Calcul des vitesses'!$A19*60)*Résultats!$J$8/Résultats!$N$8/Résultats!Q$13*Résultats!$J$10/100000)</f>
        <v>66.63374010284271</v>
      </c>
    </row>
    <row r="20" spans="1:7" ht="15">
      <c r="A20" s="39">
        <v>5500</v>
      </c>
      <c r="B20" s="39">
        <f>IF($A20&gt;Résultats!$I$13,B19,('Calcul des vitesses'!$A20*60)*Résultats!$J$8/Résultats!$N$8/Résultats!L$13*Résultats!$J$10/100000)</f>
        <v>20.155997964311045</v>
      </c>
      <c r="C20" s="39">
        <f>IF($A20&gt;Résultats!$I$13,C19,('Calcul des vitesses'!$A20*60)*Résultats!$J$8/Résultats!$N$8/Résultats!M$13*Résultats!$J$10/100000)</f>
        <v>30.454369190876367</v>
      </c>
      <c r="D20" s="39">
        <f>IF($A20&gt;Résultats!$I$13,D19,('Calcul des vitesses'!$A20*60)*Résultats!$J$8/Résultats!$N$8/Résultats!N$13*Résultats!$J$10/100000)</f>
        <v>40.44046900346544</v>
      </c>
      <c r="E20" s="39">
        <f>IF($A20&gt;Résultats!$I$13,E19,('Calcul des vitesses'!$A20*60)*Résultats!$J$8/Résultats!$N$8/Résultats!O$13*Résultats!$J$10/100000)</f>
        <v>49.95795470944285</v>
      </c>
      <c r="F20" s="39">
        <f>IF($A20&gt;Résultats!$I$13,F19,('Calcul des vitesses'!$A20*60)*Résultats!$J$8/Résultats!$N$8/Résultats!P$13*Résultats!$J$10/100000)</f>
        <v>59.66765123604304</v>
      </c>
      <c r="G20" s="39">
        <f>IF($A20&gt;Résultats!$I$13,G19,('Calcul des vitesses'!$A20*60)*Résultats!$J$8/Résultats!$N$8/Résultats!Q$13*Résultats!$J$10/100000)</f>
        <v>69.8067753458352</v>
      </c>
    </row>
    <row r="21" spans="1:7" ht="15">
      <c r="A21" s="39">
        <v>5750</v>
      </c>
      <c r="B21" s="39">
        <f>IF($A21&gt;Résultats!$I$13,B20,('Calcul des vitesses'!$A21*60)*Résultats!$J$8/Résultats!$N$8/Résultats!L$13*Résultats!$J$10/100000)</f>
        <v>21.072179689961548</v>
      </c>
      <c r="C21" s="39">
        <f>IF($A21&gt;Résultats!$I$13,C20,('Calcul des vitesses'!$A21*60)*Résultats!$J$8/Résultats!$N$8/Résultats!M$13*Résultats!$J$10/100000)</f>
        <v>31.838658699552568</v>
      </c>
      <c r="D21" s="39">
        <f>IF($A21&gt;Résultats!$I$13,D20,('Calcul des vitesses'!$A21*60)*Résultats!$J$8/Résultats!$N$8/Résultats!N$13*Résultats!$J$10/100000)</f>
        <v>42.2786721399866</v>
      </c>
      <c r="E21" s="39">
        <f>IF($A21&gt;Résultats!$I$13,E20,('Calcul des vitesses'!$A21*60)*Résultats!$J$8/Résultats!$N$8/Résultats!O$13*Résultats!$J$10/100000)</f>
        <v>52.22877083259935</v>
      </c>
      <c r="F21" s="39">
        <f>IF($A21&gt;Résultats!$I$13,F20,('Calcul des vitesses'!$A21*60)*Résultats!$J$8/Résultats!$N$8/Résultats!P$13*Résultats!$J$10/100000)</f>
        <v>62.379817201317735</v>
      </c>
      <c r="G21" s="39">
        <f>IF($A21&gt;Résultats!$I$13,G20,('Calcul des vitesses'!$A21*60)*Résultats!$J$8/Résultats!$N$8/Résultats!Q$13*Résultats!$J$10/100000)</f>
        <v>72.9798105888277</v>
      </c>
    </row>
    <row r="22" spans="1:7" ht="15">
      <c r="A22" s="39">
        <v>6000</v>
      </c>
      <c r="B22" s="39">
        <f>IF($A22&gt;Résultats!$I$13,B21,('Calcul des vitesses'!$A22*60)*Résultats!$J$8/Résultats!$N$8/Résultats!L$13*Résultats!$J$10/100000)</f>
        <v>21.98836141561205</v>
      </c>
      <c r="C22" s="39">
        <f>IF($A22&gt;Résultats!$I$13,C21,('Calcul des vitesses'!$A22*60)*Résultats!$J$8/Résultats!$N$8/Résultats!M$13*Résultats!$J$10/100000)</f>
        <v>33.22294820822877</v>
      </c>
      <c r="D22" s="39">
        <f>IF($A22&gt;Résultats!$I$13,D21,('Calcul des vitesses'!$A22*60)*Résultats!$J$8/Résultats!$N$8/Résultats!N$13*Résultats!$J$10/100000)</f>
        <v>44.116875276507756</v>
      </c>
      <c r="E22" s="39">
        <f>IF($A22&gt;Résultats!$I$13,E21,('Calcul des vitesses'!$A22*60)*Résultats!$J$8/Résultats!$N$8/Résultats!O$13*Résultats!$J$10/100000)</f>
        <v>54.499586955755845</v>
      </c>
      <c r="F22" s="39">
        <f>IF($A22&gt;Résultats!$I$13,F21,('Calcul des vitesses'!$A22*60)*Résultats!$J$8/Résultats!$N$8/Résultats!P$13*Résultats!$J$10/100000)</f>
        <v>65.09198316659241</v>
      </c>
      <c r="G22" s="39">
        <f>IF($A22&gt;Résultats!$I$13,G21,('Calcul des vitesses'!$A22*60)*Résultats!$J$8/Résultats!$N$8/Résultats!Q$13*Résultats!$J$10/100000)</f>
        <v>76.15284583182022</v>
      </c>
    </row>
    <row r="23" spans="1:7" ht="15">
      <c r="A23" s="39">
        <v>6250</v>
      </c>
      <c r="B23" s="39">
        <f>IF($A23&gt;Résultats!$I$13,B22,('Calcul des vitesses'!$A23*60)*Résultats!$J$8/Résultats!$N$8/Résultats!L$13*Résultats!$J$10/100000)</f>
        <v>22.904543141262554</v>
      </c>
      <c r="C23" s="39">
        <f>IF($A23&gt;Résultats!$I$13,C22,('Calcul des vitesses'!$A23*60)*Résultats!$J$8/Résultats!$N$8/Résultats!M$13*Résultats!$J$10/100000)</f>
        <v>34.60723771690497</v>
      </c>
      <c r="D23" s="39">
        <f>IF($A23&gt;Résultats!$I$13,D22,('Calcul des vitesses'!$A23*60)*Résultats!$J$8/Résultats!$N$8/Résultats!N$13*Résultats!$J$10/100000)</f>
        <v>45.9550784130289</v>
      </c>
      <c r="E23" s="39">
        <f>IF($A23&gt;Résultats!$I$13,E22,('Calcul des vitesses'!$A23*60)*Résultats!$J$8/Résultats!$N$8/Résultats!O$13*Résultats!$J$10/100000)</f>
        <v>56.770403078912345</v>
      </c>
      <c r="F23" s="39">
        <f>IF($A23&gt;Résultats!$I$13,F22,('Calcul des vitesses'!$A23*60)*Résultats!$J$8/Résultats!$N$8/Résultats!P$13*Résultats!$J$10/100000)</f>
        <v>67.8041491318671</v>
      </c>
      <c r="G23" s="39">
        <f>IF($A23&gt;Résultats!$I$13,G22,('Calcul des vitesses'!$A23*60)*Résultats!$J$8/Résultats!$N$8/Résultats!Q$13*Résultats!$J$10/100000)</f>
        <v>79.32588107481273</v>
      </c>
    </row>
    <row r="24" spans="1:7" ht="15">
      <c r="A24" s="39">
        <v>6500</v>
      </c>
      <c r="B24" s="39">
        <f>IF($A24&gt;Résultats!$I$13,B23,('Calcul des vitesses'!$A24*60)*Résultats!$J$8/Résultats!$N$8/Résultats!L$13*Résultats!$J$10/100000)</f>
        <v>23.82072486691305</v>
      </c>
      <c r="C24" s="39">
        <f>IF($A24&gt;Résultats!$I$13,C23,('Calcul des vitesses'!$A24*60)*Résultats!$J$8/Résultats!$N$8/Résultats!M$13*Résultats!$J$10/100000)</f>
        <v>35.991527225581166</v>
      </c>
      <c r="D24" s="39">
        <f>IF($A24&gt;Résultats!$I$13,D23,('Calcul des vitesses'!$A24*60)*Résultats!$J$8/Résultats!$N$8/Résultats!N$13*Résultats!$J$10/100000)</f>
        <v>47.79328154955006</v>
      </c>
      <c r="E24" s="39">
        <f>IF($A24&gt;Résultats!$I$13,E23,('Calcul des vitesses'!$A24*60)*Résultats!$J$8/Résultats!$N$8/Résultats!O$13*Résultats!$J$10/100000)</f>
        <v>59.04121920206883</v>
      </c>
      <c r="F24" s="39">
        <f>IF($A24&gt;Résultats!$I$13,F23,('Calcul des vitesses'!$A24*60)*Résultats!$J$8/Résultats!$N$8/Résultats!P$13*Résultats!$J$10/100000)</f>
        <v>70.51631509714178</v>
      </c>
      <c r="G24" s="39">
        <f>IF($A24&gt;Résultats!$I$13,G23,('Calcul des vitesses'!$A24*60)*Résultats!$J$8/Résultats!$N$8/Résultats!Q$13*Résultats!$J$10/100000)</f>
        <v>82.49891631780524</v>
      </c>
    </row>
    <row r="25" spans="1:7" ht="15">
      <c r="A25" s="39">
        <v>6750</v>
      </c>
      <c r="B25" s="39">
        <f>IF($A25&gt;Résultats!$I$13,B24,('Calcul des vitesses'!$A25*60)*Résultats!$J$8/Résultats!$N$8/Résultats!L$13*Résultats!$J$10/100000)</f>
        <v>24.736906592563557</v>
      </c>
      <c r="C25" s="39">
        <f>IF($A25&gt;Résultats!$I$13,C24,('Calcul des vitesses'!$A25*60)*Résultats!$J$8/Résultats!$N$8/Résultats!M$13*Résultats!$J$10/100000)</f>
        <v>37.37581673425737</v>
      </c>
      <c r="D25" s="39">
        <f>IF($A25&gt;Résultats!$I$13,D24,('Calcul des vitesses'!$A25*60)*Résultats!$J$8/Résultats!$N$8/Résultats!N$13*Résultats!$J$10/100000)</f>
        <v>49.63148468607122</v>
      </c>
      <c r="E25" s="39">
        <f>IF($A25&gt;Résultats!$I$13,E24,('Calcul des vitesses'!$A25*60)*Résultats!$J$8/Résultats!$N$8/Résultats!O$13*Résultats!$J$10/100000)</f>
        <v>61.31203532522534</v>
      </c>
      <c r="F25" s="39">
        <f>IF($A25&gt;Résultats!$I$13,F24,('Calcul des vitesses'!$A25*60)*Résultats!$J$8/Résultats!$N$8/Résultats!P$13*Résultats!$J$10/100000)</f>
        <v>73.22848106241648</v>
      </c>
      <c r="G25" s="39">
        <f>IF($A25&gt;Résultats!$I$13,G24,('Calcul des vitesses'!$A25*60)*Résultats!$J$8/Résultats!$N$8/Résultats!Q$13*Résultats!$J$10/100000)</f>
        <v>85.67195156079777</v>
      </c>
    </row>
    <row r="26" spans="1:7" ht="15">
      <c r="A26" s="39">
        <v>7000</v>
      </c>
      <c r="B26" s="39">
        <f>IF($A26&gt;Résultats!$I$13,B25,('Calcul des vitesses'!$A26*60)*Résultats!$J$8/Résultats!$N$8/Résultats!L$13*Résultats!$J$10/100000)</f>
        <v>25.653088318214053</v>
      </c>
      <c r="C26" s="39">
        <f>IF($A26&gt;Résultats!$I$13,C25,('Calcul des vitesses'!$A26*60)*Résultats!$J$8/Résultats!$N$8/Résultats!M$13*Résultats!$J$10/100000)</f>
        <v>38.76010624293355</v>
      </c>
      <c r="D26" s="39">
        <f>IF($A26&gt;Résultats!$I$13,D25,('Calcul des vitesses'!$A26*60)*Résultats!$J$8/Résultats!$N$8/Résultats!N$13*Résultats!$J$10/100000)</f>
        <v>51.46968782259237</v>
      </c>
      <c r="E26" s="39">
        <f>IF($A26&gt;Résultats!$I$13,E25,('Calcul des vitesses'!$A26*60)*Résultats!$J$8/Résultats!$N$8/Résultats!O$13*Résultats!$J$10/100000)</f>
        <v>63.582851448381824</v>
      </c>
      <c r="F26" s="39">
        <f>IF($A26&gt;Résultats!$I$13,F25,('Calcul des vitesses'!$A26*60)*Résultats!$J$8/Résultats!$N$8/Résultats!P$13*Résultats!$J$10/100000)</f>
        <v>75.94064702769114</v>
      </c>
      <c r="G26" s="39">
        <f>IF($A26&gt;Résultats!$I$13,G25,('Calcul des vitesses'!$A26*60)*Résultats!$J$8/Résultats!$N$8/Résultats!Q$13*Résultats!$J$10/100000)</f>
        <v>88.84498680379023</v>
      </c>
    </row>
    <row r="27" spans="1:7" ht="15">
      <c r="A27" s="39">
        <v>7250</v>
      </c>
      <c r="B27" s="39">
        <f>IF($A27&gt;Résultats!$I$13,B26,('Calcul des vitesses'!$A27*60)*Résultats!$J$8/Résultats!$N$8/Résultats!L$13*Résultats!$J$10/100000)</f>
        <v>26.569270043864563</v>
      </c>
      <c r="C27" s="39">
        <f>IF($A27&gt;Résultats!$I$13,C26,('Calcul des vitesses'!$A27*60)*Résultats!$J$8/Résultats!$N$8/Résultats!M$13*Résultats!$J$10/100000)</f>
        <v>40.14439575160976</v>
      </c>
      <c r="D27" s="39">
        <f>IF($A27&gt;Résultats!$I$13,D26,('Calcul des vitesses'!$A27*60)*Résultats!$J$8/Résultats!$N$8/Résultats!N$13*Résultats!$J$10/100000)</f>
        <v>53.307890959113536</v>
      </c>
      <c r="E27" s="39">
        <f>IF($A27&gt;Résultats!$I$13,E26,('Calcul des vitesses'!$A27*60)*Résultats!$J$8/Résultats!$N$8/Résultats!O$13*Résultats!$J$10/100000)</f>
        <v>65.85366757153832</v>
      </c>
      <c r="F27" s="39">
        <f>IF($A27&gt;Résultats!$I$13,F26,('Calcul des vitesses'!$A27*60)*Résultats!$J$8/Résultats!$N$8/Résultats!P$13*Résultats!$J$10/100000)</f>
        <v>78.65281299296583</v>
      </c>
      <c r="G27" s="39">
        <f>IF($A27&gt;Résultats!$I$13,G26,('Calcul des vitesses'!$A27*60)*Résultats!$J$8/Résultats!$N$8/Résultats!Q$13*Résultats!$J$10/100000)</f>
        <v>92.01802204678279</v>
      </c>
    </row>
    <row r="28" spans="1:7" ht="15">
      <c r="A28" s="39">
        <v>7500</v>
      </c>
      <c r="B28" s="39">
        <f>IF($A28&gt;Résultats!$I$13,B27,('Calcul des vitesses'!$A28*60)*Résultats!$J$8/Résultats!$N$8/Résultats!L$13*Résultats!$J$10/100000)</f>
        <v>27.485451769515063</v>
      </c>
      <c r="C28" s="39">
        <f>IF($A28&gt;Résultats!$I$13,C27,('Calcul des vitesses'!$A28*60)*Résultats!$J$8/Résultats!$N$8/Résultats!M$13*Résultats!$J$10/100000)</f>
        <v>41.52868526028596</v>
      </c>
      <c r="D28" s="39">
        <f>IF($A28&gt;Résultats!$I$13,D27,('Calcul des vitesses'!$A28*60)*Résultats!$J$8/Résultats!$N$8/Résultats!N$13*Résultats!$J$10/100000)</f>
        <v>55.14609409563469</v>
      </c>
      <c r="E28" s="39">
        <f>IF($A28&gt;Résultats!$I$13,E27,('Calcul des vitesses'!$A28*60)*Résultats!$J$8/Résultats!$N$8/Résultats!O$13*Résultats!$J$10/100000)</f>
        <v>68.12448369469483</v>
      </c>
      <c r="F28" s="39">
        <f>IF($A28&gt;Résultats!$I$13,F27,('Calcul des vitesses'!$A28*60)*Résultats!$J$8/Résultats!$N$8/Résultats!P$13*Résultats!$J$10/100000)</f>
        <v>81.36497895824051</v>
      </c>
      <c r="G28" s="39">
        <f>IF($A28&gt;Résultats!$I$13,G27,('Calcul des vitesses'!$A28*60)*Résultats!$J$8/Résultats!$N$8/Résultats!Q$13*Résultats!$J$10/100000)</f>
        <v>95.19105728977527</v>
      </c>
    </row>
    <row r="29" spans="1:7" ht="15">
      <c r="A29" s="39">
        <v>7750</v>
      </c>
      <c r="B29" s="39">
        <f>IF($A29&gt;Résultats!$I$13,B28,('Calcul des vitesses'!$A29*60)*Résultats!$J$8/Résultats!$N$8/Résultats!L$13*Résultats!$J$10/100000)</f>
        <v>28.401633495165562</v>
      </c>
      <c r="C29" s="39">
        <f>IF($A29&gt;Résultats!$I$13,C28,('Calcul des vitesses'!$A29*60)*Résultats!$J$8/Résultats!$N$8/Résultats!M$13*Résultats!$J$10/100000)</f>
        <v>42.91297476896216</v>
      </c>
      <c r="D29" s="39">
        <f>IF($A29&gt;Résultats!$I$13,D28,('Calcul des vitesses'!$A29*60)*Résultats!$J$8/Résultats!$N$8/Résultats!N$13*Résultats!$J$10/100000)</f>
        <v>56.984297232155846</v>
      </c>
      <c r="E29" s="39">
        <f>IF($A29&gt;Résultats!$I$13,E28,('Calcul des vitesses'!$A29*60)*Résultats!$J$8/Résultats!$N$8/Résultats!O$13*Résultats!$J$10/100000)</f>
        <v>70.3952998178513</v>
      </c>
      <c r="F29" s="39">
        <f>IF($A29&gt;Résultats!$I$13,F28,('Calcul des vitesses'!$A29*60)*Résultats!$J$8/Résultats!$N$8/Résultats!P$13*Résultats!$J$10/100000)</f>
        <v>84.07714492351519</v>
      </c>
      <c r="G29" s="39">
        <f>IF($A29&gt;Résultats!$I$13,G28,('Calcul des vitesses'!$A29*60)*Résultats!$J$8/Résultats!$N$8/Résultats!Q$13*Résultats!$J$10/100000)</f>
        <v>98.36409253276778</v>
      </c>
    </row>
    <row r="30" spans="1:7" ht="15">
      <c r="A30" s="39">
        <v>8000</v>
      </c>
      <c r="B30" s="39">
        <f>IF($A30&gt;Résultats!$I$13,B29,('Calcul des vitesses'!$A30*60)*Résultats!$J$8/Résultats!$N$8/Résultats!L$13*Résultats!$J$10/100000)</f>
        <v>29.317815220816065</v>
      </c>
      <c r="C30" s="39">
        <f>IF($A30&gt;Résultats!$I$13,C29,('Calcul des vitesses'!$A30*60)*Résultats!$J$8/Résultats!$N$8/Résultats!M$13*Résultats!$J$10/100000)</f>
        <v>44.297264277638355</v>
      </c>
      <c r="D30" s="39">
        <f>IF($A30&gt;Résultats!$I$13,D29,('Calcul des vitesses'!$A30*60)*Résultats!$J$8/Résultats!$N$8/Résultats!N$13*Résultats!$J$10/100000)</f>
        <v>58.822500368677</v>
      </c>
      <c r="E30" s="39">
        <f>IF($A30&gt;Résultats!$I$13,E29,('Calcul des vitesses'!$A30*60)*Résultats!$J$8/Résultats!$N$8/Résultats!O$13*Résultats!$J$10/100000)</f>
        <v>72.6661159410078</v>
      </c>
      <c r="F30" s="39">
        <f>IF($A30&gt;Résultats!$I$13,F29,('Calcul des vitesses'!$A30*60)*Résultats!$J$8/Résultats!$N$8/Résultats!P$13*Résultats!$J$10/100000)</f>
        <v>86.7893108887899</v>
      </c>
      <c r="G30" s="39">
        <f>IF($A30&gt;Résultats!$I$13,G29,('Calcul des vitesses'!$A30*60)*Résultats!$J$8/Résultats!$N$8/Résultats!Q$13*Résultats!$J$10/100000)</f>
        <v>101.5371277757603</v>
      </c>
    </row>
    <row r="31" spans="1:7" ht="15">
      <c r="A31" s="39">
        <v>8250</v>
      </c>
      <c r="B31" s="39">
        <f>IF($A31&gt;Résultats!$I$13,B30,('Calcul des vitesses'!$A31*60)*Résultats!$J$8/Résultats!$N$8/Résultats!L$13*Résultats!$J$10/100000)</f>
        <v>30.23399694646657</v>
      </c>
      <c r="C31" s="39">
        <f>IF($A31&gt;Résultats!$I$13,C30,('Calcul des vitesses'!$A31*60)*Résultats!$J$8/Résultats!$N$8/Résultats!M$13*Résultats!$J$10/100000)</f>
        <v>45.68155378631456</v>
      </c>
      <c r="D31" s="39">
        <f>IF($A31&gt;Résultats!$I$13,D30,('Calcul des vitesses'!$A31*60)*Résultats!$J$8/Résultats!$N$8/Résultats!N$13*Résultats!$J$10/100000)</f>
        <v>60.66070350519816</v>
      </c>
      <c r="E31" s="39">
        <f>IF($A31&gt;Résultats!$I$13,E30,('Calcul des vitesses'!$A31*60)*Résultats!$J$8/Résultats!$N$8/Résultats!O$13*Résultats!$J$10/100000)</f>
        <v>74.9369320641643</v>
      </c>
      <c r="F31" s="39">
        <f>IF($A31&gt;Résultats!$I$13,F30,('Calcul des vitesses'!$A31*60)*Résultats!$J$8/Résultats!$N$8/Résultats!P$13*Résultats!$J$10/100000)</f>
        <v>89.50147685406458</v>
      </c>
      <c r="G31" s="39">
        <f>IF($A31&gt;Résultats!$I$13,G30,('Calcul des vitesses'!$A31*60)*Résultats!$J$8/Résultats!$N$8/Résultats!Q$13*Résultats!$J$10/100000)</f>
        <v>104.71016301875281</v>
      </c>
    </row>
    <row r="32" spans="1:7" ht="15">
      <c r="A32" s="39">
        <v>8500</v>
      </c>
      <c r="B32" s="39">
        <f>IF($A32&gt;Résultats!$I$13,B31,('Calcul des vitesses'!$A32*60)*Résultats!$J$8/Résultats!$N$8/Résultats!L$13*Résultats!$J$10/100000)</f>
        <v>31.150178672117075</v>
      </c>
      <c r="C32" s="39">
        <f>IF($A32&gt;Résultats!$I$13,C31,('Calcul des vitesses'!$A32*60)*Résultats!$J$8/Résultats!$N$8/Résultats!M$13*Résultats!$J$10/100000)</f>
        <v>47.06584329499076</v>
      </c>
      <c r="D32" s="39">
        <f>IF($A32&gt;Résultats!$I$13,D31,('Calcul des vitesses'!$A32*60)*Résultats!$J$8/Résultats!$N$8/Résultats!N$13*Résultats!$J$10/100000)</f>
        <v>62.49890664171932</v>
      </c>
      <c r="E32" s="39">
        <f>IF($A32&gt;Résultats!$I$13,E31,('Calcul des vitesses'!$A32*60)*Résultats!$J$8/Résultats!$N$8/Résultats!O$13*Résultats!$J$10/100000)</f>
        <v>77.2077481873208</v>
      </c>
      <c r="F32" s="39">
        <f>IF($A32&gt;Résultats!$I$13,F31,('Calcul des vitesses'!$A32*60)*Résultats!$J$8/Résultats!$N$8/Résultats!P$13*Résultats!$J$10/100000)</f>
        <v>92.21364281933926</v>
      </c>
      <c r="G32" s="39">
        <f>IF($A32&gt;Résultats!$I$13,G31,('Calcul des vitesses'!$A32*60)*Résultats!$J$8/Résultats!$N$8/Résultats!Q$13*Résultats!$J$10/100000)</f>
        <v>107.88319826174533</v>
      </c>
    </row>
    <row r="33" spans="1:7" ht="15">
      <c r="A33" s="39">
        <v>8750</v>
      </c>
      <c r="B33" s="39">
        <f>IF($A33&gt;Résultats!$I$13,B32,('Calcul des vitesses'!$A33*60)*Résultats!$J$8/Résultats!$N$8/Résultats!L$13*Résultats!$J$10/100000)</f>
        <v>32.066360397767575</v>
      </c>
      <c r="C33" s="39">
        <f>IF($A33&gt;Résultats!$I$13,C32,('Calcul des vitesses'!$A33*60)*Résultats!$J$8/Résultats!$N$8/Résultats!M$13*Résultats!$J$10/100000)</f>
        <v>48.45013280366695</v>
      </c>
      <c r="D33" s="39">
        <f>IF($A33&gt;Résultats!$I$13,D32,('Calcul des vitesses'!$A33*60)*Résultats!$J$8/Résultats!$N$8/Résultats!N$13*Résultats!$J$10/100000)</f>
        <v>64.33710977824047</v>
      </c>
      <c r="E33" s="39">
        <f>IF($A33&gt;Résultats!$I$13,E32,('Calcul des vitesses'!$A33*60)*Résultats!$J$8/Résultats!$N$8/Résultats!O$13*Résultats!$J$10/100000)</f>
        <v>79.47856431047728</v>
      </c>
      <c r="F33" s="39">
        <f>IF($A33&gt;Résultats!$I$13,F32,('Calcul des vitesses'!$A33*60)*Résultats!$J$8/Résultats!$N$8/Résultats!P$13*Résultats!$J$10/100000)</f>
        <v>94.92580878461395</v>
      </c>
      <c r="G33" s="39">
        <f>IF($A33&gt;Résultats!$I$13,G32,('Calcul des vitesses'!$A33*60)*Résultats!$J$8/Résultats!$N$8/Résultats!Q$13*Résultats!$J$10/100000)</f>
        <v>111.05623350473783</v>
      </c>
    </row>
    <row r="34" spans="1:7" ht="15">
      <c r="A34" s="39">
        <v>9000</v>
      </c>
      <c r="B34" s="39">
        <f>IF($A34&gt;Résultats!$I$13,B33,('Calcul des vitesses'!$A34*60)*Résultats!$J$8/Résultats!$N$8/Résultats!L$13*Résultats!$J$10/100000)</f>
        <v>32.98254212341807</v>
      </c>
      <c r="C34" s="39">
        <f>IF($A34&gt;Résultats!$I$13,C33,('Calcul des vitesses'!$A34*60)*Résultats!$J$8/Résultats!$N$8/Résultats!M$13*Résultats!$J$10/100000)</f>
        <v>49.834422312343136</v>
      </c>
      <c r="D34" s="39">
        <f>IF($A34&gt;Résultats!$I$13,D33,('Calcul des vitesses'!$A34*60)*Résultats!$J$8/Résultats!$N$8/Résultats!N$13*Résultats!$J$10/100000)</f>
        <v>66.17531291476162</v>
      </c>
      <c r="E34" s="39">
        <f>IF($A34&gt;Résultats!$I$13,E33,('Calcul des vitesses'!$A34*60)*Résultats!$J$8/Résultats!$N$8/Résultats!O$13*Résultats!$J$10/100000)</f>
        <v>81.74938043363376</v>
      </c>
      <c r="F34" s="39">
        <f>IF($A34&gt;Résultats!$I$13,F33,('Calcul des vitesses'!$A34*60)*Résultats!$J$8/Résultats!$N$8/Résultats!P$13*Résultats!$J$10/100000)</f>
        <v>97.63797474988861</v>
      </c>
      <c r="G34" s="39">
        <f>IF($A34&gt;Résultats!$I$13,G33,('Calcul des vitesses'!$A34*60)*Résultats!$J$8/Résultats!$N$8/Résultats!Q$13*Résultats!$J$10/100000)</f>
        <v>114.22926874773033</v>
      </c>
    </row>
    <row r="35" spans="1:7" ht="15">
      <c r="A35" s="39">
        <v>9250</v>
      </c>
      <c r="B35" s="39">
        <f>IF($A35&gt;Résultats!$I$13,B34,('Calcul des vitesses'!$A35*60)*Résultats!$J$8/Résultats!$N$8/Résultats!L$13*Résultats!$J$10/100000)</f>
        <v>33.898723849068574</v>
      </c>
      <c r="C35" s="39">
        <f>IF($A35&gt;Résultats!$I$13,C34,('Calcul des vitesses'!$A35*60)*Résultats!$J$8/Résultats!$N$8/Résultats!M$13*Résultats!$J$10/100000)</f>
        <v>51.21871182101934</v>
      </c>
      <c r="D35" s="39">
        <f>IF($A35&gt;Résultats!$I$13,D34,('Calcul des vitesses'!$A35*60)*Résultats!$J$8/Résultats!$N$8/Résultats!N$13*Résultats!$J$10/100000)</f>
        <v>68.01351605128276</v>
      </c>
      <c r="E35" s="39">
        <f>IF($A35&gt;Résultats!$I$13,E34,('Calcul des vitesses'!$A35*60)*Résultats!$J$8/Résultats!$N$8/Résultats!O$13*Résultats!$J$10/100000)</f>
        <v>84.02019655679027</v>
      </c>
      <c r="F35" s="39">
        <f>IF($A35&gt;Résultats!$I$13,F34,('Calcul des vitesses'!$A35*60)*Résultats!$J$8/Résultats!$N$8/Résultats!P$13*Résultats!$J$10/100000)</f>
        <v>100.35014071516329</v>
      </c>
      <c r="G35" s="39">
        <f>IF($A35&gt;Résultats!$I$13,G34,('Calcul des vitesses'!$A35*60)*Résultats!$J$8/Résultats!$N$8/Résultats!Q$13*Résultats!$J$10/100000)</f>
        <v>117.40230399072284</v>
      </c>
    </row>
    <row r="36" spans="1:7" ht="15">
      <c r="A36" s="39">
        <v>9500</v>
      </c>
      <c r="B36" s="39">
        <f>IF($A36&gt;Résultats!$I$13,B35,('Calcul des vitesses'!$A36*60)*Résultats!$J$8/Résultats!$N$8/Résultats!L$13*Résultats!$J$10/100000)</f>
        <v>34.81490557471908</v>
      </c>
      <c r="C36" s="39">
        <f>IF($A36&gt;Résultats!$I$13,C35,('Calcul des vitesses'!$A36*60)*Résultats!$J$8/Résultats!$N$8/Résultats!M$13*Résultats!$J$10/100000)</f>
        <v>52.603001329695545</v>
      </c>
      <c r="D36" s="39">
        <f>IF($A36&gt;Résultats!$I$13,D35,('Calcul des vitesses'!$A36*60)*Résultats!$J$8/Résultats!$N$8/Résultats!N$13*Résultats!$J$10/100000)</f>
        <v>69.85171918780394</v>
      </c>
      <c r="E36" s="39">
        <f>IF($A36&gt;Résultats!$I$13,E35,('Calcul des vitesses'!$A36*60)*Résultats!$J$8/Résultats!$N$8/Résultats!O$13*Résultats!$J$10/100000)</f>
        <v>86.29101267994677</v>
      </c>
      <c r="F36" s="39">
        <f>IF($A36&gt;Résultats!$I$13,F35,('Calcul des vitesses'!$A36*60)*Résultats!$J$8/Résultats!$N$8/Résultats!P$13*Résultats!$J$10/100000)</f>
        <v>103.06230668043798</v>
      </c>
      <c r="G36" s="39">
        <f>IF($A36&gt;Résultats!$I$13,G35,('Calcul des vitesses'!$A36*60)*Résultats!$J$8/Résultats!$N$8/Résultats!Q$13*Résultats!$J$10/100000)</f>
        <v>120.57533923371537</v>
      </c>
    </row>
    <row r="37" spans="1:7" ht="15">
      <c r="A37" s="39">
        <v>9750</v>
      </c>
      <c r="B37" s="39">
        <f>IF($A37&gt;Résultats!$I$13,B36,('Calcul des vitesses'!$A37*60)*Résultats!$J$8/Résultats!$N$8/Résultats!L$13*Résultats!$J$10/100000)</f>
        <v>35.73108730036958</v>
      </c>
      <c r="C37" s="39">
        <f>IF($A37&gt;Résultats!$I$13,C36,('Calcul des vitesses'!$A37*60)*Résultats!$J$8/Résultats!$N$8/Résultats!M$13*Résultats!$J$10/100000)</f>
        <v>53.98729083837175</v>
      </c>
      <c r="D37" s="39">
        <f>IF($A37&gt;Résultats!$I$13,D36,('Calcul des vitesses'!$A37*60)*Résultats!$J$8/Résultats!$N$8/Résultats!N$13*Résultats!$J$10/100000)</f>
        <v>71.68992232432508</v>
      </c>
      <c r="E37" s="39">
        <f>IF($A37&gt;Résultats!$I$13,E36,('Calcul des vitesses'!$A37*60)*Résultats!$J$8/Résultats!$N$8/Résultats!O$13*Résultats!$J$10/100000)</f>
        <v>88.56182880310327</v>
      </c>
      <c r="F37" s="39">
        <f>IF($A37&gt;Résultats!$I$13,F36,('Calcul des vitesses'!$A37*60)*Résultats!$J$8/Résultats!$N$8/Résultats!P$13*Résultats!$J$10/100000)</f>
        <v>105.77447264571268</v>
      </c>
      <c r="G37" s="39">
        <f>IF($A37&gt;Résultats!$I$13,G36,('Calcul des vitesses'!$A37*60)*Résultats!$J$8/Résultats!$N$8/Résultats!Q$13*Résultats!$J$10/100000)</f>
        <v>123.74837447670788</v>
      </c>
    </row>
    <row r="38" spans="1:7" ht="15">
      <c r="A38" s="39">
        <v>10000</v>
      </c>
      <c r="B38" s="39">
        <f>IF($A38&gt;Résultats!$I$13,B37,('Calcul des vitesses'!$A38*60)*Résultats!$J$8/Résultats!$N$8/Résultats!L$13*Résultats!$J$10/100000)</f>
        <v>36.64726902602008</v>
      </c>
      <c r="C38" s="39">
        <f>IF($A38&gt;Résultats!$I$13,C37,('Calcul des vitesses'!$A38*60)*Résultats!$J$8/Résultats!$N$8/Résultats!M$13*Résultats!$J$10/100000)</f>
        <v>55.37158034704794</v>
      </c>
      <c r="D38" s="39">
        <f>IF($A38&gt;Résultats!$I$13,D37,('Calcul des vitesses'!$A38*60)*Résultats!$J$8/Résultats!$N$8/Résultats!N$13*Résultats!$J$10/100000)</f>
        <v>73.52812546084624</v>
      </c>
      <c r="E38" s="39">
        <f>IF($A38&gt;Résultats!$I$13,E37,('Calcul des vitesses'!$A38*60)*Résultats!$J$8/Résultats!$N$8/Résultats!O$13*Résultats!$J$10/100000)</f>
        <v>90.83264492625975</v>
      </c>
      <c r="F38" s="39">
        <f>IF($A38&gt;Résultats!$I$13,F37,('Calcul des vitesses'!$A38*60)*Résultats!$J$8/Résultats!$N$8/Résultats!P$13*Résultats!$J$10/100000)</f>
        <v>108.48663861098737</v>
      </c>
      <c r="G38" s="39">
        <f>IF($A38&gt;Résultats!$I$13,G37,('Calcul des vitesses'!$A38*60)*Résultats!$J$8/Résultats!$N$8/Résultats!Q$13*Résultats!$J$10/100000)</f>
        <v>126.92140971970036</v>
      </c>
    </row>
    <row r="39" spans="1:7" ht="15">
      <c r="A39" s="39">
        <v>10250</v>
      </c>
      <c r="B39" s="39">
        <f>IF($A39&gt;Résultats!$I$13,B38,('Calcul des vitesses'!$A39*60)*Résultats!$J$8/Résultats!$N$8/Résultats!L$13*Résultats!$J$10/100000)</f>
        <v>36.64726902602008</v>
      </c>
      <c r="C39" s="39">
        <f>IF($A39&gt;Résultats!$I$13,C38,('Calcul des vitesses'!$A39*60)*Résultats!$J$8/Résultats!$N$8/Résultats!M$13*Résultats!$J$10/100000)</f>
        <v>55.37158034704794</v>
      </c>
      <c r="D39" s="39">
        <f>IF($A39&gt;Résultats!$I$13,D38,('Calcul des vitesses'!$A39*60)*Résultats!$J$8/Résultats!$N$8/Résultats!N$13*Résultats!$J$10/100000)</f>
        <v>73.52812546084624</v>
      </c>
      <c r="E39" s="39">
        <f>IF($A39&gt;Résultats!$I$13,E38,('Calcul des vitesses'!$A39*60)*Résultats!$J$8/Résultats!$N$8/Résultats!O$13*Résultats!$J$10/100000)</f>
        <v>90.83264492625975</v>
      </c>
      <c r="F39" s="39">
        <f>IF($A39&gt;Résultats!$I$13,F38,('Calcul des vitesses'!$A39*60)*Résultats!$J$8/Résultats!$N$8/Résultats!P$13*Résultats!$J$10/100000)</f>
        <v>108.48663861098737</v>
      </c>
      <c r="G39" s="39">
        <f>IF($A39&gt;Résultats!$I$13,G38,('Calcul des vitesses'!$A39*60)*Résultats!$J$8/Résultats!$N$8/Résultats!Q$13*Résultats!$J$10/100000)</f>
        <v>126.92140971970036</v>
      </c>
    </row>
    <row r="40" spans="1:7" ht="15">
      <c r="A40" s="39">
        <v>10500</v>
      </c>
      <c r="B40" s="39">
        <f>IF($A40&gt;Résultats!$I$13,B39,('Calcul des vitesses'!$A40*60)*Résultats!$J$8/Résultats!$N$8/Résultats!L$13*Résultats!$J$10/100000)</f>
        <v>36.64726902602008</v>
      </c>
      <c r="C40" s="39">
        <f>IF($A40&gt;Résultats!$I$13,C39,('Calcul des vitesses'!$A40*60)*Résultats!$J$8/Résultats!$N$8/Résultats!M$13*Résultats!$J$10/100000)</f>
        <v>55.37158034704794</v>
      </c>
      <c r="D40" s="39">
        <f>IF($A40&gt;Résultats!$I$13,D39,('Calcul des vitesses'!$A40*60)*Résultats!$J$8/Résultats!$N$8/Résultats!N$13*Résultats!$J$10/100000)</f>
        <v>73.52812546084624</v>
      </c>
      <c r="E40" s="39">
        <f>IF($A40&gt;Résultats!$I$13,E39,('Calcul des vitesses'!$A40*60)*Résultats!$J$8/Résultats!$N$8/Résultats!O$13*Résultats!$J$10/100000)</f>
        <v>90.83264492625975</v>
      </c>
      <c r="F40" s="39">
        <f>IF($A40&gt;Résultats!$I$13,F39,('Calcul des vitesses'!$A40*60)*Résultats!$J$8/Résultats!$N$8/Résultats!P$13*Résultats!$J$10/100000)</f>
        <v>108.48663861098737</v>
      </c>
      <c r="G40" s="39">
        <f>IF($A40&gt;Résultats!$I$13,G39,('Calcul des vitesses'!$A40*60)*Résultats!$J$8/Résultats!$N$8/Résultats!Q$13*Résultats!$J$10/100000)</f>
        <v>126.92140971970036</v>
      </c>
    </row>
    <row r="41" spans="1:7" ht="15">
      <c r="A41" s="39">
        <v>10750</v>
      </c>
      <c r="B41" s="39">
        <f>IF($A41&gt;Résultats!$I$13,B40,('Calcul des vitesses'!$A41*60)*Résultats!$J$8/Résultats!$N$8/Résultats!L$13*Résultats!$J$10/100000)</f>
        <v>36.64726902602008</v>
      </c>
      <c r="C41" s="39">
        <f>IF($A41&gt;Résultats!$I$13,C40,('Calcul des vitesses'!$A41*60)*Résultats!$J$8/Résultats!$N$8/Résultats!M$13*Résultats!$J$10/100000)</f>
        <v>55.37158034704794</v>
      </c>
      <c r="D41" s="39">
        <f>IF($A41&gt;Résultats!$I$13,D40,('Calcul des vitesses'!$A41*60)*Résultats!$J$8/Résultats!$N$8/Résultats!N$13*Résultats!$J$10/100000)</f>
        <v>73.52812546084624</v>
      </c>
      <c r="E41" s="39">
        <f>IF($A41&gt;Résultats!$I$13,E40,('Calcul des vitesses'!$A41*60)*Résultats!$J$8/Résultats!$N$8/Résultats!O$13*Résultats!$J$10/100000)</f>
        <v>90.83264492625975</v>
      </c>
      <c r="F41" s="39">
        <f>IF($A41&gt;Résultats!$I$13,F40,('Calcul des vitesses'!$A41*60)*Résultats!$J$8/Résultats!$N$8/Résultats!P$13*Résultats!$J$10/100000)</f>
        <v>108.48663861098737</v>
      </c>
      <c r="G41" s="39">
        <f>IF($A41&gt;Résultats!$I$13,G40,('Calcul des vitesses'!$A41*60)*Résultats!$J$8/Résultats!$N$8/Résultats!Q$13*Résultats!$J$10/100000)</f>
        <v>126.92140971970036</v>
      </c>
    </row>
    <row r="42" spans="1:7" ht="15">
      <c r="A42" s="39">
        <v>11000</v>
      </c>
      <c r="B42" s="39">
        <f>IF($A42&gt;Résultats!$I$13,B41,('Calcul des vitesses'!$A42*60)*Résultats!$J$8/Résultats!$N$8/Résultats!L$13*Résultats!$J$10/100000)</f>
        <v>36.64726902602008</v>
      </c>
      <c r="C42" s="39">
        <f>IF($A42&gt;Résultats!$I$13,C41,('Calcul des vitesses'!$A42*60)*Résultats!$J$8/Résultats!$N$8/Résultats!M$13*Résultats!$J$10/100000)</f>
        <v>55.37158034704794</v>
      </c>
      <c r="D42" s="39">
        <f>IF($A42&gt;Résultats!$I$13,D41,('Calcul des vitesses'!$A42*60)*Résultats!$J$8/Résultats!$N$8/Résultats!N$13*Résultats!$J$10/100000)</f>
        <v>73.52812546084624</v>
      </c>
      <c r="E42" s="39">
        <f>IF($A42&gt;Résultats!$I$13,E41,('Calcul des vitesses'!$A42*60)*Résultats!$J$8/Résultats!$N$8/Résultats!O$13*Résultats!$J$10/100000)</f>
        <v>90.83264492625975</v>
      </c>
      <c r="F42" s="39">
        <f>IF($A42&gt;Résultats!$I$13,F41,('Calcul des vitesses'!$A42*60)*Résultats!$J$8/Résultats!$N$8/Résultats!P$13*Résultats!$J$10/100000)</f>
        <v>108.48663861098737</v>
      </c>
      <c r="G42" s="39">
        <f>IF($A42&gt;Résultats!$I$13,G41,('Calcul des vitesses'!$A42*60)*Résultats!$J$8/Résultats!$N$8/Résultats!Q$13*Résultats!$J$10/100000)</f>
        <v>126.92140971970036</v>
      </c>
    </row>
    <row r="43" spans="1:7" ht="15">
      <c r="A43" s="39">
        <v>11250</v>
      </c>
      <c r="B43" s="39">
        <f>IF($A43&gt;Résultats!$I$13,B42,('Calcul des vitesses'!$A43*60)*Résultats!$J$8/Résultats!$N$8/Résultats!L$13*Résultats!$J$10/100000)</f>
        <v>36.64726902602008</v>
      </c>
      <c r="C43" s="39">
        <f>IF($A43&gt;Résultats!$I$13,C42,('Calcul des vitesses'!$A43*60)*Résultats!$J$8/Résultats!$N$8/Résultats!M$13*Résultats!$J$10/100000)</f>
        <v>55.37158034704794</v>
      </c>
      <c r="D43" s="39">
        <f>IF($A43&gt;Résultats!$I$13,D42,('Calcul des vitesses'!$A43*60)*Résultats!$J$8/Résultats!$N$8/Résultats!N$13*Résultats!$J$10/100000)</f>
        <v>73.52812546084624</v>
      </c>
      <c r="E43" s="39">
        <f>IF($A43&gt;Résultats!$I$13,E42,('Calcul des vitesses'!$A43*60)*Résultats!$J$8/Résultats!$N$8/Résultats!O$13*Résultats!$J$10/100000)</f>
        <v>90.83264492625975</v>
      </c>
      <c r="F43" s="39">
        <f>IF($A43&gt;Résultats!$I$13,F42,('Calcul des vitesses'!$A43*60)*Résultats!$J$8/Résultats!$N$8/Résultats!P$13*Résultats!$J$10/100000)</f>
        <v>108.48663861098737</v>
      </c>
      <c r="G43" s="39">
        <f>IF($A43&gt;Résultats!$I$13,G42,('Calcul des vitesses'!$A43*60)*Résultats!$J$8/Résultats!$N$8/Résultats!Q$13*Résultats!$J$10/100000)</f>
        <v>126.92140971970036</v>
      </c>
    </row>
    <row r="44" spans="1:7" ht="15">
      <c r="A44" s="39">
        <v>11500</v>
      </c>
      <c r="B44" s="39">
        <f>IF($A44&gt;Résultats!$I$13,B43,('Calcul des vitesses'!$A44*60)*Résultats!$J$8/Résultats!$N$8/Résultats!L$13*Résultats!$J$10/100000)</f>
        <v>36.64726902602008</v>
      </c>
      <c r="C44" s="39">
        <f>IF($A44&gt;Résultats!$I$13,C43,('Calcul des vitesses'!$A44*60)*Résultats!$J$8/Résultats!$N$8/Résultats!M$13*Résultats!$J$10/100000)</f>
        <v>55.37158034704794</v>
      </c>
      <c r="D44" s="39">
        <f>IF($A44&gt;Résultats!$I$13,D43,('Calcul des vitesses'!$A44*60)*Résultats!$J$8/Résultats!$N$8/Résultats!N$13*Résultats!$J$10/100000)</f>
        <v>73.52812546084624</v>
      </c>
      <c r="E44" s="39">
        <f>IF($A44&gt;Résultats!$I$13,E43,('Calcul des vitesses'!$A44*60)*Résultats!$J$8/Résultats!$N$8/Résultats!O$13*Résultats!$J$10/100000)</f>
        <v>90.83264492625975</v>
      </c>
      <c r="F44" s="39">
        <f>IF($A44&gt;Résultats!$I$13,F43,('Calcul des vitesses'!$A44*60)*Résultats!$J$8/Résultats!$N$8/Résultats!P$13*Résultats!$J$10/100000)</f>
        <v>108.48663861098737</v>
      </c>
      <c r="G44" s="39">
        <f>IF($A44&gt;Résultats!$I$13,G43,('Calcul des vitesses'!$A44*60)*Résultats!$J$8/Résultats!$N$8/Résultats!Q$13*Résultats!$J$10/100000)</f>
        <v>126.92140971970036</v>
      </c>
    </row>
    <row r="45" spans="1:7" ht="15">
      <c r="A45" s="39">
        <v>11750</v>
      </c>
      <c r="B45" s="39">
        <f>IF($A45&gt;Résultats!$I$13,B44,('Calcul des vitesses'!$A45*60)*Résultats!$J$8/Résultats!$N$8/Résultats!L$13*Résultats!$J$10/100000)</f>
        <v>36.64726902602008</v>
      </c>
      <c r="C45" s="39">
        <f>IF($A45&gt;Résultats!$I$13,C44,('Calcul des vitesses'!$A45*60)*Résultats!$J$8/Résultats!$N$8/Résultats!M$13*Résultats!$J$10/100000)</f>
        <v>55.37158034704794</v>
      </c>
      <c r="D45" s="39">
        <f>IF($A45&gt;Résultats!$I$13,D44,('Calcul des vitesses'!$A45*60)*Résultats!$J$8/Résultats!$N$8/Résultats!N$13*Résultats!$J$10/100000)</f>
        <v>73.52812546084624</v>
      </c>
      <c r="E45" s="39">
        <f>IF($A45&gt;Résultats!$I$13,E44,('Calcul des vitesses'!$A45*60)*Résultats!$J$8/Résultats!$N$8/Résultats!O$13*Résultats!$J$10/100000)</f>
        <v>90.83264492625975</v>
      </c>
      <c r="F45" s="39">
        <f>IF($A45&gt;Résultats!$I$13,F44,('Calcul des vitesses'!$A45*60)*Résultats!$J$8/Résultats!$N$8/Résultats!P$13*Résultats!$J$10/100000)</f>
        <v>108.48663861098737</v>
      </c>
      <c r="G45" s="39">
        <f>IF($A45&gt;Résultats!$I$13,G44,('Calcul des vitesses'!$A45*60)*Résultats!$J$8/Résultats!$N$8/Résultats!Q$13*Résultats!$J$10/100000)</f>
        <v>126.92140971970036</v>
      </c>
    </row>
    <row r="46" spans="1:7" ht="15">
      <c r="A46" s="39">
        <v>12000</v>
      </c>
      <c r="B46" s="39">
        <f>IF($A46&gt;Résultats!$I$13,B45,('Calcul des vitesses'!$A46*60)*Résultats!$J$8/Résultats!$N$8/Résultats!L$13*Résultats!$J$10/100000)</f>
        <v>36.64726902602008</v>
      </c>
      <c r="C46" s="39">
        <f>IF($A46&gt;Résultats!$I$13,C45,('Calcul des vitesses'!$A46*60)*Résultats!$J$8/Résultats!$N$8/Résultats!M$13*Résultats!$J$10/100000)</f>
        <v>55.37158034704794</v>
      </c>
      <c r="D46" s="39">
        <f>IF($A46&gt;Résultats!$I$13,D45,('Calcul des vitesses'!$A46*60)*Résultats!$J$8/Résultats!$N$8/Résultats!N$13*Résultats!$J$10/100000)</f>
        <v>73.52812546084624</v>
      </c>
      <c r="E46" s="39">
        <f>IF($A46&gt;Résultats!$I$13,E45,('Calcul des vitesses'!$A46*60)*Résultats!$J$8/Résultats!$N$8/Résultats!O$13*Résultats!$J$10/100000)</f>
        <v>90.83264492625975</v>
      </c>
      <c r="F46" s="39">
        <f>IF($A46&gt;Résultats!$I$13,F45,('Calcul des vitesses'!$A46*60)*Résultats!$J$8/Résultats!$N$8/Résultats!P$13*Résultats!$J$10/100000)</f>
        <v>108.48663861098737</v>
      </c>
      <c r="G46" s="39">
        <f>IF($A46&gt;Résultats!$I$13,G45,('Calcul des vitesses'!$A46*60)*Résultats!$J$8/Résultats!$N$8/Résultats!Q$13*Résultats!$J$10/100000)</f>
        <v>126.92140971970036</v>
      </c>
    </row>
    <row r="47" spans="1:7" ht="15">
      <c r="A47" s="39">
        <v>12250</v>
      </c>
      <c r="B47" s="39">
        <f>IF($A47&gt;Résultats!$I$13,B46,('Calcul des vitesses'!$A47*60)*Résultats!$J$8/Résultats!$N$8/Résultats!L$13*Résultats!$J$10/100000)</f>
        <v>36.64726902602008</v>
      </c>
      <c r="C47" s="39">
        <f>IF($A47&gt;Résultats!$I$13,C46,('Calcul des vitesses'!$A47*60)*Résultats!$J$8/Résultats!$N$8/Résultats!M$13*Résultats!$J$10/100000)</f>
        <v>55.37158034704794</v>
      </c>
      <c r="D47" s="39">
        <f>IF($A47&gt;Résultats!$I$13,D46,('Calcul des vitesses'!$A47*60)*Résultats!$J$8/Résultats!$N$8/Résultats!N$13*Résultats!$J$10/100000)</f>
        <v>73.52812546084624</v>
      </c>
      <c r="E47" s="39">
        <f>IF($A47&gt;Résultats!$I$13,E46,('Calcul des vitesses'!$A47*60)*Résultats!$J$8/Résultats!$N$8/Résultats!O$13*Résultats!$J$10/100000)</f>
        <v>90.83264492625975</v>
      </c>
      <c r="F47" s="39">
        <f>IF($A47&gt;Résultats!$I$13,F46,('Calcul des vitesses'!$A47*60)*Résultats!$J$8/Résultats!$N$8/Résultats!P$13*Résultats!$J$10/100000)</f>
        <v>108.48663861098737</v>
      </c>
      <c r="G47" s="39">
        <f>IF($A47&gt;Résultats!$I$13,G46,('Calcul des vitesses'!$A47*60)*Résultats!$J$8/Résultats!$N$8/Résultats!Q$13*Résultats!$J$10/100000)</f>
        <v>126.92140971970036</v>
      </c>
    </row>
    <row r="48" spans="1:7" ht="15">
      <c r="A48" s="39">
        <v>12500</v>
      </c>
      <c r="B48" s="39">
        <f>IF($A48&gt;Résultats!$I$13,B47,('Calcul des vitesses'!$A48*60)*Résultats!$J$8/Résultats!$N$8/Résultats!L$13*Résultats!$J$10/100000)</f>
        <v>36.64726902602008</v>
      </c>
      <c r="C48" s="39">
        <f>IF($A48&gt;Résultats!$I$13,C47,('Calcul des vitesses'!$A48*60)*Résultats!$J$8/Résultats!$N$8/Résultats!M$13*Résultats!$J$10/100000)</f>
        <v>55.37158034704794</v>
      </c>
      <c r="D48" s="39">
        <f>IF($A48&gt;Résultats!$I$13,D47,('Calcul des vitesses'!$A48*60)*Résultats!$J$8/Résultats!$N$8/Résultats!N$13*Résultats!$J$10/100000)</f>
        <v>73.52812546084624</v>
      </c>
      <c r="E48" s="39">
        <f>IF($A48&gt;Résultats!$I$13,E47,('Calcul des vitesses'!$A48*60)*Résultats!$J$8/Résultats!$N$8/Résultats!O$13*Résultats!$J$10/100000)</f>
        <v>90.83264492625975</v>
      </c>
      <c r="F48" s="39">
        <f>IF($A48&gt;Résultats!$I$13,F47,('Calcul des vitesses'!$A48*60)*Résultats!$J$8/Résultats!$N$8/Résultats!P$13*Résultats!$J$10/100000)</f>
        <v>108.48663861098737</v>
      </c>
      <c r="G48" s="39">
        <f>IF($A48&gt;Résultats!$I$13,G47,('Calcul des vitesses'!$A48*60)*Résultats!$J$8/Résultats!$N$8/Résultats!Q$13*Résultats!$J$10/100000)</f>
        <v>126.92140971970036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JM BOUFFE</cp:lastModifiedBy>
  <dcterms:created xsi:type="dcterms:W3CDTF">2007-04-12T16:51:11Z</dcterms:created>
  <dcterms:modified xsi:type="dcterms:W3CDTF">2007-04-14T07:12:11Z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